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sencion\Desktop\Enmienda LPN-19-  002\"/>
    </mc:Choice>
  </mc:AlternateContent>
  <bookViews>
    <workbookView xWindow="0" yWindow="0" windowWidth="20490" windowHeight="7065"/>
  </bookViews>
  <sheets>
    <sheet name="EL TABLON " sheetId="1" r:id="rId1"/>
    <sheet name="la ceiba " sheetId="2" r:id="rId2"/>
    <sheet name="Cruce Las Lilas" sheetId="3" r:id="rId3"/>
    <sheet name="Camino Cruce El Gorro " sheetId="4" r:id="rId4"/>
    <sheet name="Los Hoyos - El Placer" sheetId="5" r:id="rId5"/>
    <sheet name="Ranchito - La Ceiba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pu1">#REF!</definedName>
    <definedName name="__PU3">#REF!</definedName>
    <definedName name="__PU6">#REF!</definedName>
    <definedName name="__SUB1" localSheetId="3">#REF!</definedName>
    <definedName name="__SUB1" localSheetId="2">#REF!</definedName>
    <definedName name="__SUB1" localSheetId="0">#REF!</definedName>
    <definedName name="__SUB1" localSheetId="1">#REF!</definedName>
    <definedName name="__SUB1">#REF!</definedName>
    <definedName name="__TUB24">#N/A</definedName>
    <definedName name="_Key1" localSheetId="3" hidden="1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" localSheetId="3">#REF!</definedName>
    <definedName name="_o" localSheetId="2">#REF!</definedName>
    <definedName name="_o" localSheetId="0">#REF!</definedName>
    <definedName name="_o" localSheetId="1">#REF!</definedName>
    <definedName name="_o">#REF!</definedName>
    <definedName name="_Order1" hidden="1">255</definedName>
    <definedName name="_Order2" hidden="1">255</definedName>
    <definedName name="_pu1" localSheetId="3">#REF!</definedName>
    <definedName name="_pu1" localSheetId="2">#REF!</definedName>
    <definedName name="_pu1" localSheetId="0">#REF!</definedName>
    <definedName name="_pu1" localSheetId="1">#REF!</definedName>
    <definedName name="_pu1">#REF!</definedName>
    <definedName name="_PU3" localSheetId="3">#REF!</definedName>
    <definedName name="_PU3" localSheetId="2">#REF!</definedName>
    <definedName name="_PU3" localSheetId="0">#REF!</definedName>
    <definedName name="_PU3" localSheetId="1">#REF!</definedName>
    <definedName name="_PU3">#REF!</definedName>
    <definedName name="_PU6" localSheetId="3">#REF!</definedName>
    <definedName name="_PU6" localSheetId="2">#REF!</definedName>
    <definedName name="_PU6" localSheetId="0">#REF!</definedName>
    <definedName name="_PU6" localSheetId="1">#REF!</definedName>
    <definedName name="_PU6">#REF!</definedName>
    <definedName name="_Sort" localSheetId="3" hidden="1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SUB1" localSheetId="3">#REF!</definedName>
    <definedName name="_SUB1" localSheetId="2">#REF!</definedName>
    <definedName name="_SUB1" localSheetId="0">#REF!</definedName>
    <definedName name="_SUB1" localSheetId="1">#REF!</definedName>
    <definedName name="_SUB1">#REF!</definedName>
    <definedName name="_TUB24">#N/A</definedName>
    <definedName name="a">'[1]Trabajos Generales'!$F$4</definedName>
    <definedName name="acarreo" localSheetId="3">'[2]Listado Equipos a utilizar'!#REF!</definedName>
    <definedName name="acarreo" localSheetId="2">'[2]Listado Equipos a utilizar'!#REF!</definedName>
    <definedName name="acarreo" localSheetId="0">'[2]Listado Equipos a utilizar'!#REF!</definedName>
    <definedName name="acarreo" localSheetId="1">'[2]Listado Equipos a utilizar'!#REF!</definedName>
    <definedName name="acarreo">'[2]Listado Equipos a utilizar'!#REF!</definedName>
    <definedName name="aceras">[3]ANALISIS!$H$725</definedName>
    <definedName name="acero">#N/A</definedName>
    <definedName name="acero1" localSheetId="3">#REF!</definedName>
    <definedName name="acero1" localSheetId="2">#REF!</definedName>
    <definedName name="acero1" localSheetId="0">#REF!</definedName>
    <definedName name="acero1" localSheetId="1">#REF!</definedName>
    <definedName name="acero1">#REF!</definedName>
    <definedName name="acerog40">[4]MATERIALES!$G$7</definedName>
    <definedName name="aceroi" localSheetId="3">#REF!</definedName>
    <definedName name="aceroi" localSheetId="2">#REF!</definedName>
    <definedName name="aceroi" localSheetId="0">#REF!</definedName>
    <definedName name="aceroi" localSheetId="1">#REF!</definedName>
    <definedName name="aceroi">#REF!</definedName>
    <definedName name="aceroii" localSheetId="3">#REF!</definedName>
    <definedName name="aceroii" localSheetId="2">#REF!</definedName>
    <definedName name="aceroii" localSheetId="0">#REF!</definedName>
    <definedName name="aceroii" localSheetId="1">#REF!</definedName>
    <definedName name="aceroii">#REF!</definedName>
    <definedName name="aceromalla" localSheetId="3">#REF!</definedName>
    <definedName name="aceromalla" localSheetId="2">#REF!</definedName>
    <definedName name="aceromalla" localSheetId="0">#REF!</definedName>
    <definedName name="aceromalla" localSheetId="1">#REF!</definedName>
    <definedName name="aceromalla">#REF!</definedName>
    <definedName name="ADHERENCIA">#N/A</definedName>
    <definedName name="adm">'[5]Resumen Precio Equipos'!$C$28</definedName>
    <definedName name="ADMINISTRATIVOS" localSheetId="3">#REF!</definedName>
    <definedName name="ADMINISTRATIVOS" localSheetId="2">#REF!</definedName>
    <definedName name="ADMINISTRATIVOS" localSheetId="0">#REF!</definedName>
    <definedName name="ADMINISTRATIVOS" localSheetId="1">#REF!</definedName>
    <definedName name="ADMINISTRATIVOS">#REF!</definedName>
    <definedName name="Agregado" localSheetId="3">#REF!</definedName>
    <definedName name="Agregado" localSheetId="2">#REF!</definedName>
    <definedName name="Agregado" localSheetId="0">#REF!</definedName>
    <definedName name="Agregado" localSheetId="1">#REF!</definedName>
    <definedName name="Agregado">#REF!</definedName>
    <definedName name="Agregados">[6]Materiales!$B$4</definedName>
    <definedName name="Agregados_Hormigon">[6]Materiales!$B$5</definedName>
    <definedName name="agricola" localSheetId="3">'[2]Listado Equipos a utilizar'!#REF!</definedName>
    <definedName name="agricola" localSheetId="2">'[2]Listado Equipos a utilizar'!#REF!</definedName>
    <definedName name="agricola" localSheetId="0">'[2]Listado Equipos a utilizar'!#REF!</definedName>
    <definedName name="agricola" localSheetId="1">'[2]Listado Equipos a utilizar'!#REF!</definedName>
    <definedName name="agricola">'[2]Listado Equipos a utilizar'!#REF!</definedName>
    <definedName name="Agua" localSheetId="3">#REF!</definedName>
    <definedName name="Agua" localSheetId="2">#REF!</definedName>
    <definedName name="Agua" localSheetId="0">#REF!</definedName>
    <definedName name="Agua" localSheetId="1">#REF!</definedName>
    <definedName name="Agua">#REF!</definedName>
    <definedName name="aguarras" localSheetId="3">#REF!</definedName>
    <definedName name="aguarras" localSheetId="2">#REF!</definedName>
    <definedName name="aguarras" localSheetId="0">#REF!</definedName>
    <definedName name="aguarras" localSheetId="1">#REF!</definedName>
    <definedName name="aguarras">#REF!</definedName>
    <definedName name="alambi" localSheetId="3">#REF!</definedName>
    <definedName name="alambi" localSheetId="2">#REF!</definedName>
    <definedName name="alambi" localSheetId="0">#REF!</definedName>
    <definedName name="alambi" localSheetId="1">#REF!</definedName>
    <definedName name="alambi">#REF!</definedName>
    <definedName name="alambii" localSheetId="3">#REF!</definedName>
    <definedName name="alambii" localSheetId="2">#REF!</definedName>
    <definedName name="alambii" localSheetId="0">#REF!</definedName>
    <definedName name="alambii" localSheetId="1">#REF!</definedName>
    <definedName name="alambii">#REF!</definedName>
    <definedName name="alambiii" localSheetId="3">#REF!</definedName>
    <definedName name="alambiii" localSheetId="2">#REF!</definedName>
    <definedName name="alambiii" localSheetId="0">#REF!</definedName>
    <definedName name="alambiii" localSheetId="1">#REF!</definedName>
    <definedName name="alambiii">#REF!</definedName>
    <definedName name="alambiiii" localSheetId="3">#REF!</definedName>
    <definedName name="alambiiii" localSheetId="2">#REF!</definedName>
    <definedName name="alambiiii" localSheetId="0">#REF!</definedName>
    <definedName name="alambiiii" localSheetId="1">#REF!</definedName>
    <definedName name="alambiiii">#REF!</definedName>
    <definedName name="Alambre" localSheetId="3">#REF!</definedName>
    <definedName name="Alambre" localSheetId="2">#REF!</definedName>
    <definedName name="Alambre" localSheetId="0">#REF!</definedName>
    <definedName name="Alambre" localSheetId="1">#REF!</definedName>
    <definedName name="Alambre">#REF!</definedName>
    <definedName name="Alambre_No.18" localSheetId="3">#REF!</definedName>
    <definedName name="Alambre_No.18" localSheetId="2">#REF!</definedName>
    <definedName name="Alambre_No.18" localSheetId="0">#REF!</definedName>
    <definedName name="Alambre_No.18" localSheetId="1">#REF!</definedName>
    <definedName name="Alambre_No.18">#REF!</definedName>
    <definedName name="alambre18">[4]MATERIALES!$G$10</definedName>
    <definedName name="Albañil_Dia">[6]MO!$C$14</definedName>
    <definedName name="analisis" localSheetId="3">#REF!,#REF!,#REF!</definedName>
    <definedName name="analisis" localSheetId="2">#REF!,#REF!,#REF!</definedName>
    <definedName name="analisis" localSheetId="0">#REF!,#REF!,#REF!</definedName>
    <definedName name="analisis" localSheetId="1">#REF!,#REF!,#REF!</definedName>
    <definedName name="analisis">#REF!,#REF!,#REF!</definedName>
    <definedName name="analisis2" localSheetId="3">#REF!</definedName>
    <definedName name="analisis2" localSheetId="2">#REF!</definedName>
    <definedName name="analisis2" localSheetId="0">#REF!</definedName>
    <definedName name="analisis2" localSheetId="1">#REF!</definedName>
    <definedName name="analisis2">#REF!</definedName>
    <definedName name="analisisI" localSheetId="3">#REF!</definedName>
    <definedName name="analisisI" localSheetId="2">#REF!</definedName>
    <definedName name="analisisI" localSheetId="0">#REF!</definedName>
    <definedName name="analisisI" localSheetId="1">#REF!</definedName>
    <definedName name="analisisI">#REF!</definedName>
    <definedName name="Anclaje_de_Pilotes" localSheetId="3">#REF!</definedName>
    <definedName name="Anclaje_de_Pilotes" localSheetId="2">#REF!</definedName>
    <definedName name="Anclaje_de_Pilotes" localSheetId="0">#REF!</definedName>
    <definedName name="Anclaje_de_Pilotes" localSheetId="1">#REF!</definedName>
    <definedName name="Anclaje_de_Pilotes">#REF!</definedName>
    <definedName name="_xlnm.Print_Area" localSheetId="3">'Camino Cruce El Gorro '!$A$1:$D$154</definedName>
    <definedName name="_xlnm.Print_Area" localSheetId="2">'Cruce Las Lilas'!$A$1:$D$122</definedName>
    <definedName name="_xlnm.Print_Area" localSheetId="0">'EL TABLON '!$A$1:$D$132</definedName>
    <definedName name="_xlnm.Print_Area" localSheetId="1">'la ceiba '!$A$1:$D$119</definedName>
    <definedName name="_xlnm.Print_Area" localSheetId="4">'Los Hoyos - El Placer'!$A$1:$D$138</definedName>
    <definedName name="_xlnm.Print_Area" localSheetId="5">'Ranchito - La Ceiba'!$A$1:$D$117</definedName>
    <definedName name="arenabca" localSheetId="3">#REF!</definedName>
    <definedName name="arenabca" localSheetId="2">#REF!</definedName>
    <definedName name="arenabca" localSheetId="0">#REF!</definedName>
    <definedName name="arenabca" localSheetId="1">#REF!</definedName>
    <definedName name="arenabca">#REF!</definedName>
    <definedName name="arenafina">[4]MATERIALES!$G$11</definedName>
    <definedName name="arenaitabo">[4]MATERIALES!$G$12</definedName>
    <definedName name="arenalavada">[4]MATERIALES!$G$13</definedName>
    <definedName name="arenapta" localSheetId="3">#REF!</definedName>
    <definedName name="arenapta" localSheetId="2">#REF!</definedName>
    <definedName name="arenapta" localSheetId="0">#REF!</definedName>
    <definedName name="arenapta" localSheetId="1">#REF!</definedName>
    <definedName name="arenapta">#REF!</definedName>
    <definedName name="ari" localSheetId="3">#REF!</definedName>
    <definedName name="ari" localSheetId="2">#REF!</definedName>
    <definedName name="ari" localSheetId="0">#REF!</definedName>
    <definedName name="ari" localSheetId="1">#REF!</definedName>
    <definedName name="ari">#REF!</definedName>
    <definedName name="arii" localSheetId="3">#REF!</definedName>
    <definedName name="arii" localSheetId="2">#REF!</definedName>
    <definedName name="arii" localSheetId="0">#REF!</definedName>
    <definedName name="arii" localSheetId="1">#REF!</definedName>
    <definedName name="arii">#REF!</definedName>
    <definedName name="ariii" localSheetId="3">#REF!</definedName>
    <definedName name="ariii" localSheetId="2">#REF!</definedName>
    <definedName name="ariii" localSheetId="0">#REF!</definedName>
    <definedName name="ariii" localSheetId="1">#REF!</definedName>
    <definedName name="ariii">#REF!</definedName>
    <definedName name="ariiii" localSheetId="3">#REF!</definedName>
    <definedName name="ariiii" localSheetId="2">#REF!</definedName>
    <definedName name="ariiii" localSheetId="0">#REF!</definedName>
    <definedName name="ariiii" localSheetId="1">#REF!</definedName>
    <definedName name="ariiii">#REF!</definedName>
    <definedName name="arranque" localSheetId="3">'[2]Listado Equipos a utilizar'!#REF!</definedName>
    <definedName name="arranque" localSheetId="2">'[2]Listado Equipos a utilizar'!#REF!</definedName>
    <definedName name="arranque" localSheetId="0">'[2]Listado Equipos a utilizar'!#REF!</definedName>
    <definedName name="arranque" localSheetId="1">'[2]Listado Equipos a utilizar'!#REF!</definedName>
    <definedName name="arranque">'[2]Listado Equipos a utilizar'!#REF!</definedName>
    <definedName name="asfali" localSheetId="3">#REF!</definedName>
    <definedName name="asfali" localSheetId="2">#REF!</definedName>
    <definedName name="asfali" localSheetId="0">#REF!</definedName>
    <definedName name="asfali" localSheetId="1">#REF!</definedName>
    <definedName name="asfali">#REF!</definedName>
    <definedName name="asfalii" localSheetId="3">#REF!</definedName>
    <definedName name="asfalii" localSheetId="2">#REF!</definedName>
    <definedName name="asfalii" localSheetId="0">#REF!</definedName>
    <definedName name="asfalii" localSheetId="1">#REF!</definedName>
    <definedName name="asfalii">#REF!</definedName>
    <definedName name="asfaliii" localSheetId="3">#REF!</definedName>
    <definedName name="asfaliii" localSheetId="2">#REF!</definedName>
    <definedName name="asfaliii" localSheetId="0">#REF!</definedName>
    <definedName name="asfaliii" localSheetId="1">#REF!</definedName>
    <definedName name="asfaliii">#REF!</definedName>
    <definedName name="asfaliiii" localSheetId="3">#REF!</definedName>
    <definedName name="asfaliiii" localSheetId="2">#REF!</definedName>
    <definedName name="asfaliiii" localSheetId="0">#REF!</definedName>
    <definedName name="asfaliiii" localSheetId="1">#REF!</definedName>
    <definedName name="asfaliiii">#REF!</definedName>
    <definedName name="asientoi" localSheetId="3">#REF!</definedName>
    <definedName name="asientoi" localSheetId="2">#REF!</definedName>
    <definedName name="asientoi" localSheetId="0">#REF!</definedName>
    <definedName name="asientoi" localSheetId="1">#REF!</definedName>
    <definedName name="asientoi">#REF!</definedName>
    <definedName name="asientoii" localSheetId="3">#REF!</definedName>
    <definedName name="asientoii" localSheetId="2">#REF!</definedName>
    <definedName name="asientoii" localSheetId="0">#REF!</definedName>
    <definedName name="asientoii" localSheetId="1">#REF!</definedName>
    <definedName name="asientoii">#REF!</definedName>
    <definedName name="asientoiii" localSheetId="3">#REF!</definedName>
    <definedName name="asientoiii" localSheetId="2">#REF!</definedName>
    <definedName name="asientoiii" localSheetId="0">#REF!</definedName>
    <definedName name="asientoiii" localSheetId="1">#REF!</definedName>
    <definedName name="asientoiii">#REF!</definedName>
    <definedName name="asientoiiii" localSheetId="3">#REF!</definedName>
    <definedName name="asientoiiii" localSheetId="2">#REF!</definedName>
    <definedName name="asientoiiii" localSheetId="0">#REF!</definedName>
    <definedName name="asientoiiii" localSheetId="1">#REF!</definedName>
    <definedName name="asientoiiii">#REF!</definedName>
    <definedName name="ayoperador" localSheetId="3">#REF!</definedName>
    <definedName name="ayoperador" localSheetId="2">#REF!</definedName>
    <definedName name="ayoperador" localSheetId="0">#REF!</definedName>
    <definedName name="ayoperador" localSheetId="1">#REF!</definedName>
    <definedName name="ayoperador">#REF!</definedName>
    <definedName name="Ayudante">[7]MO!$C$22</definedName>
    <definedName name="ayudcadenero">[4]OBRAMANO!$F$67</definedName>
    <definedName name="b">'[1]Trabajos Generales'!$C$8</definedName>
    <definedName name="banci" localSheetId="3">#REF!</definedName>
    <definedName name="banci" localSheetId="2">#REF!</definedName>
    <definedName name="banci" localSheetId="0">#REF!</definedName>
    <definedName name="banci" localSheetId="1">#REF!</definedName>
    <definedName name="banci">#REF!</definedName>
    <definedName name="bancii" localSheetId="3">#REF!</definedName>
    <definedName name="bancii" localSheetId="2">#REF!</definedName>
    <definedName name="bancii" localSheetId="0">#REF!</definedName>
    <definedName name="bancii" localSheetId="1">#REF!</definedName>
    <definedName name="bancii">#REF!</definedName>
    <definedName name="banciii" localSheetId="3">#REF!</definedName>
    <definedName name="banciii" localSheetId="2">#REF!</definedName>
    <definedName name="banciii" localSheetId="0">#REF!</definedName>
    <definedName name="banciii" localSheetId="1">#REF!</definedName>
    <definedName name="banciii">#REF!</definedName>
    <definedName name="banciiii" localSheetId="3">#REF!</definedName>
    <definedName name="banciiii" localSheetId="2">#REF!</definedName>
    <definedName name="banciiii" localSheetId="0">#REF!</definedName>
    <definedName name="banciiii" localSheetId="1">#REF!</definedName>
    <definedName name="banciiii">#REF!</definedName>
    <definedName name="banli" localSheetId="3">#REF!</definedName>
    <definedName name="banli" localSheetId="2">#REF!</definedName>
    <definedName name="banli" localSheetId="0">#REF!</definedName>
    <definedName name="banli" localSheetId="1">#REF!</definedName>
    <definedName name="banli">#REF!</definedName>
    <definedName name="banlii" localSheetId="3">#REF!</definedName>
    <definedName name="banlii" localSheetId="2">#REF!</definedName>
    <definedName name="banlii" localSheetId="0">#REF!</definedName>
    <definedName name="banlii" localSheetId="1">#REF!</definedName>
    <definedName name="banlii">#REF!</definedName>
    <definedName name="banliii" localSheetId="3">#REF!</definedName>
    <definedName name="banliii" localSheetId="2">#REF!</definedName>
    <definedName name="banliii" localSheetId="0">#REF!</definedName>
    <definedName name="banliii" localSheetId="1">#REF!</definedName>
    <definedName name="banliii">#REF!</definedName>
    <definedName name="banliiii" localSheetId="3">#REF!</definedName>
    <definedName name="banliiii" localSheetId="2">#REF!</definedName>
    <definedName name="banliiii" localSheetId="0">#REF!</definedName>
    <definedName name="banliiii" localSheetId="1">#REF!</definedName>
    <definedName name="banliiii">#REF!</definedName>
    <definedName name="BARANDILLA" localSheetId="3">#REF!</definedName>
    <definedName name="BARANDILLA" localSheetId="2">#REF!</definedName>
    <definedName name="BARANDILLA" localSheetId="0">#REF!</definedName>
    <definedName name="BARANDILLA" localSheetId="1">#REF!</definedName>
    <definedName name="BARANDILLA">#REF!</definedName>
    <definedName name="BASE">#N/A</definedName>
    <definedName name="baseia" localSheetId="3">#REF!</definedName>
    <definedName name="baseia" localSheetId="2">#REF!</definedName>
    <definedName name="baseia" localSheetId="0">#REF!</definedName>
    <definedName name="baseia" localSheetId="1">#REF!</definedName>
    <definedName name="baseia">#REF!</definedName>
    <definedName name="baseib" localSheetId="3">#REF!</definedName>
    <definedName name="baseib" localSheetId="2">#REF!</definedName>
    <definedName name="baseib" localSheetId="0">#REF!</definedName>
    <definedName name="baseib" localSheetId="1">#REF!</definedName>
    <definedName name="baseib">#REF!</definedName>
    <definedName name="baseic" localSheetId="3">#REF!</definedName>
    <definedName name="baseic" localSheetId="2">#REF!</definedName>
    <definedName name="baseic" localSheetId="0">#REF!</definedName>
    <definedName name="baseic" localSheetId="1">#REF!</definedName>
    <definedName name="baseic">#REF!</definedName>
    <definedName name="baseiia" localSheetId="3">#REF!</definedName>
    <definedName name="baseiia" localSheetId="2">#REF!</definedName>
    <definedName name="baseiia" localSheetId="0">#REF!</definedName>
    <definedName name="baseiia" localSheetId="1">#REF!</definedName>
    <definedName name="baseiia">#REF!</definedName>
    <definedName name="baseiib" localSheetId="3">#REF!</definedName>
    <definedName name="baseiib" localSheetId="2">#REF!</definedName>
    <definedName name="baseiib" localSheetId="0">#REF!</definedName>
    <definedName name="baseiib" localSheetId="1">#REF!</definedName>
    <definedName name="baseiib">#REF!</definedName>
    <definedName name="baseiic" localSheetId="3">#REF!</definedName>
    <definedName name="baseiic" localSheetId="2">#REF!</definedName>
    <definedName name="baseiic" localSheetId="0">#REF!</definedName>
    <definedName name="baseiic" localSheetId="1">#REF!</definedName>
    <definedName name="baseiic">#REF!</definedName>
    <definedName name="baseiiia" localSheetId="3">#REF!</definedName>
    <definedName name="baseiiia" localSheetId="2">#REF!</definedName>
    <definedName name="baseiiia" localSheetId="0">#REF!</definedName>
    <definedName name="baseiiia" localSheetId="1">#REF!</definedName>
    <definedName name="baseiiia">#REF!</definedName>
    <definedName name="baseiiib" localSheetId="3">#REF!</definedName>
    <definedName name="baseiiib" localSheetId="2">#REF!</definedName>
    <definedName name="baseiiib" localSheetId="0">#REF!</definedName>
    <definedName name="baseiiib" localSheetId="1">#REF!</definedName>
    <definedName name="baseiiib">#REF!</definedName>
    <definedName name="baseiiic" localSheetId="3">#REF!</definedName>
    <definedName name="baseiiic" localSheetId="2">#REF!</definedName>
    <definedName name="baseiiic" localSheetId="0">#REF!</definedName>
    <definedName name="baseiiic" localSheetId="1">#REF!</definedName>
    <definedName name="baseiiic">#REF!</definedName>
    <definedName name="baseiiiia" localSheetId="3">#REF!</definedName>
    <definedName name="baseiiiia" localSheetId="2">#REF!</definedName>
    <definedName name="baseiiiia" localSheetId="0">#REF!</definedName>
    <definedName name="baseiiiia" localSheetId="1">#REF!</definedName>
    <definedName name="baseiiiia">#REF!</definedName>
    <definedName name="baseiiiib" localSheetId="3">#REF!</definedName>
    <definedName name="baseiiiib" localSheetId="2">#REF!</definedName>
    <definedName name="baseiiiib" localSheetId="0">#REF!</definedName>
    <definedName name="baseiiiib" localSheetId="1">#REF!</definedName>
    <definedName name="baseiiiib">#REF!</definedName>
    <definedName name="baseiiiic" localSheetId="3">#REF!</definedName>
    <definedName name="baseiiiic" localSheetId="2">#REF!</definedName>
    <definedName name="baseiiiic" localSheetId="0">#REF!</definedName>
    <definedName name="baseiiiic" localSheetId="1">#REF!</definedName>
    <definedName name="baseiiiic">#REF!</definedName>
    <definedName name="BENEFICIOS" localSheetId="3">#REF!</definedName>
    <definedName name="BENEFICIOS" localSheetId="2">#REF!</definedName>
    <definedName name="BENEFICIOS" localSheetId="0">#REF!</definedName>
    <definedName name="BENEFICIOS" localSheetId="1">#REF!</definedName>
    <definedName name="BENEFICIOS">#REF!</definedName>
    <definedName name="bloques4" localSheetId="3">[4]MATERIALES!#REF!</definedName>
    <definedName name="bloques4" localSheetId="2">[4]MATERIALES!#REF!</definedName>
    <definedName name="bloques4" localSheetId="0">[4]MATERIALES!#REF!</definedName>
    <definedName name="bloques4" localSheetId="1">[4]MATERIALES!#REF!</definedName>
    <definedName name="bloques4">[4]MATERIALES!#REF!</definedName>
    <definedName name="bloques6" localSheetId="3">[4]MATERIALES!#REF!</definedName>
    <definedName name="bloques6" localSheetId="2">[4]MATERIALES!#REF!</definedName>
    <definedName name="bloques6" localSheetId="0">[4]MATERIALES!#REF!</definedName>
    <definedName name="bloques6" localSheetId="1">[4]MATERIALES!#REF!</definedName>
    <definedName name="bloques6">[4]MATERIALES!#REF!</definedName>
    <definedName name="bloques8" localSheetId="3">[4]MATERIALES!#REF!</definedName>
    <definedName name="bloques8" localSheetId="2">[4]MATERIALES!#REF!</definedName>
    <definedName name="bloques8" localSheetId="0">[4]MATERIALES!#REF!</definedName>
    <definedName name="bloques8" localSheetId="1">[4]MATERIALES!#REF!</definedName>
    <definedName name="bloques8">[4]MATERIALES!#REF!</definedName>
    <definedName name="brochas" localSheetId="3">#REF!</definedName>
    <definedName name="brochas" localSheetId="2">#REF!</definedName>
    <definedName name="brochas" localSheetId="0">#REF!</definedName>
    <definedName name="brochas" localSheetId="1">#REF!</definedName>
    <definedName name="brochas">#REF!</definedName>
    <definedName name="Cable_de_Postensado" localSheetId="3">#REF!</definedName>
    <definedName name="Cable_de_Postensado" localSheetId="2">#REF!</definedName>
    <definedName name="Cable_de_Postensado" localSheetId="0">#REF!</definedName>
    <definedName name="Cable_de_Postensado" localSheetId="1">#REF!</definedName>
    <definedName name="Cable_de_Postensado">#REF!</definedName>
    <definedName name="cadeneros" localSheetId="3">'[5]O.M. y Salarios'!#REF!</definedName>
    <definedName name="cadeneros" localSheetId="2">'[5]O.M. y Salarios'!#REF!</definedName>
    <definedName name="cadeneros" localSheetId="0">'[5]O.M. y Salarios'!#REF!</definedName>
    <definedName name="cadeneros" localSheetId="1">'[5]O.M. y Salarios'!#REF!</definedName>
    <definedName name="cadeneros">'[5]O.M. y Salarios'!#REF!</definedName>
    <definedName name="camioncama" localSheetId="3">'[2]Listado Equipos a utilizar'!#REF!</definedName>
    <definedName name="camioncama" localSheetId="2">'[2]Listado Equipos a utilizar'!#REF!</definedName>
    <definedName name="camioncama" localSheetId="0">'[2]Listado Equipos a utilizar'!#REF!</definedName>
    <definedName name="camioncama" localSheetId="1">'[2]Listado Equipos a utilizar'!#REF!</definedName>
    <definedName name="camioncama">'[2]Listado Equipos a utilizar'!#REF!</definedName>
    <definedName name="camioneta" localSheetId="3">'[2]Listado Equipos a utilizar'!#REF!</definedName>
    <definedName name="camioneta" localSheetId="2">'[2]Listado Equipos a utilizar'!#REF!</definedName>
    <definedName name="camioneta" localSheetId="0">'[2]Listado Equipos a utilizar'!#REF!</definedName>
    <definedName name="camioneta" localSheetId="1">'[2]Listado Equipos a utilizar'!#REF!</definedName>
    <definedName name="camioneta">'[2]Listado Equipos a utilizar'!#REF!</definedName>
    <definedName name="CAMIONVOLTEO">[4]EQUIPOS!$I$19</definedName>
    <definedName name="CAMPAMENTO" localSheetId="3">#REF!</definedName>
    <definedName name="CAMPAMENTO" localSheetId="2">#REF!</definedName>
    <definedName name="CAMPAMENTO" localSheetId="0">#REF!</definedName>
    <definedName name="CAMPAMENTO" localSheetId="1">#REF!</definedName>
    <definedName name="CAMPAMENTO">#REF!</definedName>
    <definedName name="canali" localSheetId="3">#REF!</definedName>
    <definedName name="canali" localSheetId="2">#REF!</definedName>
    <definedName name="canali" localSheetId="0">#REF!</definedName>
    <definedName name="canali" localSheetId="1">#REF!</definedName>
    <definedName name="canali">#REF!</definedName>
    <definedName name="canalii" localSheetId="3">#REF!</definedName>
    <definedName name="canalii" localSheetId="2">#REF!</definedName>
    <definedName name="canalii" localSheetId="0">#REF!</definedName>
    <definedName name="canalii" localSheetId="1">#REF!</definedName>
    <definedName name="canalii">#REF!</definedName>
    <definedName name="canaliii" localSheetId="3">#REF!</definedName>
    <definedName name="canaliii" localSheetId="2">#REF!</definedName>
    <definedName name="canaliii" localSheetId="0">#REF!</definedName>
    <definedName name="canaliii" localSheetId="1">#REF!</definedName>
    <definedName name="canaliii">#REF!</definedName>
    <definedName name="canaliiii" localSheetId="3">#REF!</definedName>
    <definedName name="canaliiii" localSheetId="2">#REF!</definedName>
    <definedName name="canaliiii" localSheetId="0">#REF!</definedName>
    <definedName name="canaliiii" localSheetId="1">#REF!</definedName>
    <definedName name="canaliiii">#REF!</definedName>
    <definedName name="Cant" localSheetId="3">#REF!</definedName>
    <definedName name="Cant" localSheetId="2">#REF!</definedName>
    <definedName name="Cant" localSheetId="0">#REF!</definedName>
    <definedName name="Cant" localSheetId="1">#REF!</definedName>
    <definedName name="Cant">#REF!</definedName>
    <definedName name="CANT1" localSheetId="3">#REF!</definedName>
    <definedName name="CANT1" localSheetId="2">#REF!</definedName>
    <definedName name="CANT1" localSheetId="0">#REF!</definedName>
    <definedName name="CANT1" localSheetId="1">#REF!</definedName>
    <definedName name="CANT1">#REF!</definedName>
    <definedName name="CANT3" localSheetId="3">#REF!</definedName>
    <definedName name="CANT3" localSheetId="2">#REF!</definedName>
    <definedName name="CANT3" localSheetId="0">#REF!</definedName>
    <definedName name="CANT3" localSheetId="1">#REF!</definedName>
    <definedName name="CANT3">#REF!</definedName>
    <definedName name="CANT6" localSheetId="3">#REF!</definedName>
    <definedName name="CANT6" localSheetId="2">#REF!</definedName>
    <definedName name="CANT6" localSheetId="0">#REF!</definedName>
    <definedName name="CANT6" localSheetId="1">#REF!</definedName>
    <definedName name="CANT6">#REF!</definedName>
    <definedName name="canta" localSheetId="3">#REF!</definedName>
    <definedName name="canta" localSheetId="2">#REF!</definedName>
    <definedName name="canta" localSheetId="0">#REF!</definedName>
    <definedName name="canta" localSheetId="1">#REF!</definedName>
    <definedName name="canta">#REF!</definedName>
    <definedName name="CANTIDADPRESUPUESTO" localSheetId="3">#REF!</definedName>
    <definedName name="CANTIDADPRESUPUESTO" localSheetId="2">#REF!</definedName>
    <definedName name="CANTIDADPRESUPUESTO" localSheetId="0">#REF!</definedName>
    <definedName name="CANTIDADPRESUPUESTO" localSheetId="1">#REF!</definedName>
    <definedName name="CANTIDADPRESUPUESTO">#REF!</definedName>
    <definedName name="cantp" localSheetId="3">#REF!</definedName>
    <definedName name="cantp" localSheetId="2">#REF!</definedName>
    <definedName name="cantp" localSheetId="0">#REF!</definedName>
    <definedName name="cantp" localSheetId="1">#REF!</definedName>
    <definedName name="cantp">#REF!</definedName>
    <definedName name="cantpre" localSheetId="3">#REF!</definedName>
    <definedName name="cantpre" localSheetId="2">#REF!</definedName>
    <definedName name="cantpre" localSheetId="0">#REF!</definedName>
    <definedName name="cantpre" localSheetId="1">#REF!</definedName>
    <definedName name="cantpre">#REF!</definedName>
    <definedName name="cantt" localSheetId="3">#REF!</definedName>
    <definedName name="cantt" localSheetId="2">#REF!</definedName>
    <definedName name="cantt" localSheetId="0">#REF!</definedName>
    <definedName name="cantt" localSheetId="1">#REF!</definedName>
    <definedName name="cantt">#REF!</definedName>
    <definedName name="Capatazequipo">[4]OBRAMANO!$F$81</definedName>
    <definedName name="cargador" localSheetId="3">'[2]Listado Equipos a utilizar'!#REF!</definedName>
    <definedName name="cargador" localSheetId="2">'[2]Listado Equipos a utilizar'!#REF!</definedName>
    <definedName name="cargador" localSheetId="0">'[2]Listado Equipos a utilizar'!#REF!</definedName>
    <definedName name="cargador" localSheetId="1">'[2]Listado Equipos a utilizar'!#REF!</definedName>
    <definedName name="cargador">'[2]Listado Equipos a utilizar'!#REF!</definedName>
    <definedName name="CARGADORB">[8]EQUIPOS!$D$13</definedName>
    <definedName name="Carpintero_1ra">[7]MO!$C$21</definedName>
    <definedName name="Carpintero_2da">[7]MO!$C$20</definedName>
    <definedName name="Casting_Bed" localSheetId="3">#REF!</definedName>
    <definedName name="Casting_Bed" localSheetId="2">#REF!</definedName>
    <definedName name="Casting_Bed" localSheetId="0">#REF!</definedName>
    <definedName name="Casting_Bed" localSheetId="1">#REF!</definedName>
    <definedName name="Casting_Bed">#REF!</definedName>
    <definedName name="CAT214BFT">[4]EQUIPOS!$I$15</definedName>
    <definedName name="Cat950B">[4]EQUIPOS!$I$14</definedName>
    <definedName name="Cemento" localSheetId="3">#REF!</definedName>
    <definedName name="Cemento" localSheetId="2">#REF!</definedName>
    <definedName name="Cemento" localSheetId="0">#REF!</definedName>
    <definedName name="Cemento" localSheetId="1">#REF!</definedName>
    <definedName name="Cemento">#REF!</definedName>
    <definedName name="Cemento_Gris">[6]Materiales!$B$3</definedName>
    <definedName name="cementoblanco" localSheetId="3">[4]MATERIALES!#REF!</definedName>
    <definedName name="cementoblanco" localSheetId="2">[4]MATERIALES!#REF!</definedName>
    <definedName name="cementoblanco" localSheetId="0">[4]MATERIALES!#REF!</definedName>
    <definedName name="cementoblanco" localSheetId="1">[4]MATERIALES!#REF!</definedName>
    <definedName name="cementoblanco">[4]MATERIALES!#REF!</definedName>
    <definedName name="cementogris">[4]MATERIALES!$G$17</definedName>
    <definedName name="ceramcr33" localSheetId="3">[4]MATERIALES!#REF!</definedName>
    <definedName name="ceramcr33" localSheetId="2">[4]MATERIALES!#REF!</definedName>
    <definedName name="ceramcr33" localSheetId="0">[4]MATERIALES!#REF!</definedName>
    <definedName name="ceramcr33" localSheetId="1">[4]MATERIALES!#REF!</definedName>
    <definedName name="ceramcr33">[4]MATERIALES!#REF!</definedName>
    <definedName name="ceramcriolla" localSheetId="3">[4]MATERIALES!#REF!</definedName>
    <definedName name="ceramcriolla" localSheetId="2">[4]MATERIALES!#REF!</definedName>
    <definedName name="ceramcriolla" localSheetId="0">[4]MATERIALES!#REF!</definedName>
    <definedName name="ceramcriolla" localSheetId="1">[4]MATERIALES!#REF!</definedName>
    <definedName name="ceramcriolla">[4]MATERIALES!#REF!</definedName>
    <definedName name="ceramicaitalia" localSheetId="3">[4]MATERIALES!#REF!</definedName>
    <definedName name="ceramicaitalia" localSheetId="2">[4]MATERIALES!#REF!</definedName>
    <definedName name="ceramicaitalia" localSheetId="0">[4]MATERIALES!#REF!</definedName>
    <definedName name="ceramicaitalia" localSheetId="1">[4]MATERIALES!#REF!</definedName>
    <definedName name="ceramicaitalia">[4]MATERIALES!#REF!</definedName>
    <definedName name="ceramicaitaliapared" localSheetId="3">[4]MATERIALES!#REF!</definedName>
    <definedName name="ceramicaitaliapared" localSheetId="2">[4]MATERIALES!#REF!</definedName>
    <definedName name="ceramicaitaliapared" localSheetId="0">[4]MATERIALES!#REF!</definedName>
    <definedName name="ceramicaitaliapared" localSheetId="1">[4]MATERIALES!#REF!</definedName>
    <definedName name="ceramicaitaliapared">[4]MATERIALES!#REF!</definedName>
    <definedName name="ceramicaitalipared" localSheetId="3">[4]MATERIALES!#REF!</definedName>
    <definedName name="ceramicaitalipared" localSheetId="2">[4]MATERIALES!#REF!</definedName>
    <definedName name="ceramicaitalipared" localSheetId="0">[4]MATERIALES!#REF!</definedName>
    <definedName name="ceramicaitalipared" localSheetId="1">[4]MATERIALES!#REF!</definedName>
    <definedName name="ceramicaitalipared">[4]MATERIALES!#REF!</definedName>
    <definedName name="cfrontal">'[5]Resumen Precio Equipos'!$I$16</definedName>
    <definedName name="chazo" localSheetId="3">[4]OBRAMANO!#REF!</definedName>
    <definedName name="chazo" localSheetId="2">[4]OBRAMANO!#REF!</definedName>
    <definedName name="chazo" localSheetId="0">[4]OBRAMANO!#REF!</definedName>
    <definedName name="chazo" localSheetId="1">[4]OBRAMANO!#REF!</definedName>
    <definedName name="chazo">[4]OBRAMANO!#REF!</definedName>
    <definedName name="chilena" localSheetId="3">#REF!</definedName>
    <definedName name="chilena" localSheetId="2">#REF!</definedName>
    <definedName name="chilena" localSheetId="0">#REF!</definedName>
    <definedName name="chilena" localSheetId="1">#REF!</definedName>
    <definedName name="chilena">#REF!</definedName>
    <definedName name="Chofercisterna">[4]OBRAMANO!$F$79</definedName>
    <definedName name="cisterna">'[2]Listado Equipos a utilizar'!$I$11</definedName>
    <definedName name="Clavos" localSheetId="3">#REF!</definedName>
    <definedName name="Clavos" localSheetId="2">#REF!</definedName>
    <definedName name="Clavos" localSheetId="0">#REF!</definedName>
    <definedName name="Clavos" localSheetId="1">#REF!</definedName>
    <definedName name="Clavos">#REF!</definedName>
    <definedName name="colorante" localSheetId="3">#REF!</definedName>
    <definedName name="colorante" localSheetId="2">#REF!</definedName>
    <definedName name="colorante" localSheetId="0">#REF!</definedName>
    <definedName name="colorante" localSheetId="1">#REF!</definedName>
    <definedName name="colorante">#REF!</definedName>
    <definedName name="Compresores">[4]EQUIPOS!$I$28</definedName>
    <definedName name="control" localSheetId="3">#REF!</definedName>
    <definedName name="control" localSheetId="2">#REF!</definedName>
    <definedName name="control" localSheetId="0">#REF!</definedName>
    <definedName name="control" localSheetId="1">#REF!</definedName>
    <definedName name="control">#REF!</definedName>
    <definedName name="cprestamo">[8]EQUIPOS!$D$27</definedName>
    <definedName name="CRONOGRAMA" localSheetId="3">#REF!</definedName>
    <definedName name="CRONOGRAMA" localSheetId="2">#REF!</definedName>
    <definedName name="CRONOGRAMA" localSheetId="0">#REF!</definedName>
    <definedName name="CRONOGRAMA" localSheetId="1">#REF!</definedName>
    <definedName name="CRONOGRAMA">#REF!</definedName>
    <definedName name="Cuadro_Resumen" localSheetId="3">#REF!</definedName>
    <definedName name="Cuadro_Resumen" localSheetId="2">#REF!</definedName>
    <definedName name="Cuadro_Resumen" localSheetId="0">#REF!</definedName>
    <definedName name="Cuadro_Resumen" localSheetId="1">#REF!</definedName>
    <definedName name="Cuadro_Resumen">#REF!</definedName>
    <definedName name="Cubo_para_vaciado_de_Hormigón" localSheetId="3">#REF!</definedName>
    <definedName name="Cubo_para_vaciado_de_Hormigón" localSheetId="2">#REF!</definedName>
    <definedName name="Cubo_para_vaciado_de_Hormigón" localSheetId="0">#REF!</definedName>
    <definedName name="Cubo_para_vaciado_de_Hormigón" localSheetId="1">#REF!</definedName>
    <definedName name="Cubo_para_vaciado_de_Hormigón">#REF!</definedName>
    <definedName name="cunetasi" localSheetId="3">#REF!</definedName>
    <definedName name="cunetasi" localSheetId="2">#REF!</definedName>
    <definedName name="cunetasi" localSheetId="0">#REF!</definedName>
    <definedName name="cunetasi" localSheetId="1">#REF!</definedName>
    <definedName name="cunetasi">#REF!</definedName>
    <definedName name="cunetasii" localSheetId="3">#REF!</definedName>
    <definedName name="cunetasii" localSheetId="2">#REF!</definedName>
    <definedName name="cunetasii" localSheetId="0">#REF!</definedName>
    <definedName name="cunetasii" localSheetId="1">#REF!</definedName>
    <definedName name="cunetasii">#REF!</definedName>
    <definedName name="cunetasiii" localSheetId="3">#REF!</definedName>
    <definedName name="cunetasiii" localSheetId="2">#REF!</definedName>
    <definedName name="cunetasiii" localSheetId="0">#REF!</definedName>
    <definedName name="cunetasiii" localSheetId="1">#REF!</definedName>
    <definedName name="cunetasiii">#REF!</definedName>
    <definedName name="cunetasiiii" localSheetId="3">#REF!</definedName>
    <definedName name="cunetasiiii" localSheetId="2">#REF!</definedName>
    <definedName name="cunetasiiii" localSheetId="0">#REF!</definedName>
    <definedName name="cunetasiiii" localSheetId="1">#REF!</definedName>
    <definedName name="cunetasiiii">#REF!</definedName>
    <definedName name="Curado_y_Aditivo" localSheetId="3">#REF!</definedName>
    <definedName name="Curado_y_Aditivo" localSheetId="2">#REF!</definedName>
    <definedName name="Curado_y_Aditivo" localSheetId="0">#REF!</definedName>
    <definedName name="Curado_y_Aditivo" localSheetId="1">#REF!</definedName>
    <definedName name="Curado_y_Aditivo">#REF!</definedName>
    <definedName name="cvi" localSheetId="3">#REF!</definedName>
    <definedName name="cvi" localSheetId="2">#REF!</definedName>
    <definedName name="cvi" localSheetId="0">#REF!</definedName>
    <definedName name="cvi" localSheetId="1">#REF!</definedName>
    <definedName name="cvi">#REF!</definedName>
    <definedName name="cvii" localSheetId="3">#REF!</definedName>
    <definedName name="cvii" localSheetId="2">#REF!</definedName>
    <definedName name="cvii" localSheetId="0">#REF!</definedName>
    <definedName name="cvii" localSheetId="1">#REF!</definedName>
    <definedName name="cvii">#REF!</definedName>
    <definedName name="cviii" localSheetId="3">#REF!</definedName>
    <definedName name="cviii" localSheetId="2">#REF!</definedName>
    <definedName name="cviii" localSheetId="0">#REF!</definedName>
    <definedName name="cviii" localSheetId="1">#REF!</definedName>
    <definedName name="cviii">#REF!</definedName>
    <definedName name="cviiii" localSheetId="3">#REF!</definedName>
    <definedName name="cviiii" localSheetId="2">#REF!</definedName>
    <definedName name="cviiii" localSheetId="0">#REF!</definedName>
    <definedName name="cviiii" localSheetId="1">#REF!</definedName>
    <definedName name="cviiii">#REF!</definedName>
    <definedName name="d">'[1]Trabajos Generales'!$D$9</definedName>
    <definedName name="D7H">[4]EQUIPOS!$I$9</definedName>
    <definedName name="D8K">[4]EQUIPOS!$I$8</definedName>
    <definedName name="d8r" localSheetId="3">'[2]Listado Equipos a utilizar'!#REF!</definedName>
    <definedName name="d8r" localSheetId="2">'[2]Listado Equipos a utilizar'!#REF!</definedName>
    <definedName name="d8r" localSheetId="0">'[2]Listado Equipos a utilizar'!#REF!</definedName>
    <definedName name="d8r" localSheetId="1">'[2]Listado Equipos a utilizar'!#REF!</definedName>
    <definedName name="d8r">'[2]Listado Equipos a utilizar'!#REF!</definedName>
    <definedName name="D8T">'[5]Resumen Precio Equipos'!$I$13</definedName>
    <definedName name="DD" localSheetId="3">#REF!</definedName>
    <definedName name="DD" localSheetId="2">#REF!</definedName>
    <definedName name="DD" localSheetId="0">#REF!</definedName>
    <definedName name="DD" localSheetId="1">#REF!</definedName>
    <definedName name="DD">#REF!</definedName>
    <definedName name="DEDE" localSheetId="3" hidden="1">#REF!</definedName>
    <definedName name="DEDE" localSheetId="2" hidden="1">#REF!</definedName>
    <definedName name="DEDE" localSheetId="0" hidden="1">#REF!</definedName>
    <definedName name="DEDE" localSheetId="1" hidden="1">#REF!</definedName>
    <definedName name="DEDE" hidden="1">#REF!</definedName>
    <definedName name="DEDE2" localSheetId="3" hidden="1">#REF!</definedName>
    <definedName name="DEDE2" localSheetId="2" hidden="1">#REF!</definedName>
    <definedName name="DEDE2" localSheetId="0" hidden="1">#REF!</definedName>
    <definedName name="DEDE2" localSheetId="1" hidden="1">#REF!</definedName>
    <definedName name="DEDE2" hidden="1">#REF!</definedName>
    <definedName name="DEDE3" localSheetId="3" hidden="1">#REF!</definedName>
    <definedName name="DEDE3" localSheetId="2" hidden="1">#REF!</definedName>
    <definedName name="DEDE3" localSheetId="0" hidden="1">#REF!</definedName>
    <definedName name="DEDE3" localSheetId="1" hidden="1">#REF!</definedName>
    <definedName name="DEDE3" hidden="1">#REF!</definedName>
    <definedName name="DEDE4" localSheetId="3">#REF!</definedName>
    <definedName name="DEDE4" localSheetId="2">#REF!</definedName>
    <definedName name="DEDE4" localSheetId="0">#REF!</definedName>
    <definedName name="DEDE4" localSheetId="1">#REF!</definedName>
    <definedName name="DEDE4">#REF!</definedName>
    <definedName name="DEDE5" localSheetId="3" hidden="1">#REF!</definedName>
    <definedName name="DEDE5" localSheetId="2" hidden="1">#REF!</definedName>
    <definedName name="DEDE5" localSheetId="0" hidden="1">#REF!</definedName>
    <definedName name="DEDE5" localSheetId="1" hidden="1">#REF!</definedName>
    <definedName name="DEDE5" hidden="1">#REF!</definedName>
    <definedName name="DEDE6" localSheetId="3" hidden="1">#REF!</definedName>
    <definedName name="DEDE6" localSheetId="2" hidden="1">#REF!</definedName>
    <definedName name="DEDE6" localSheetId="0" hidden="1">#REF!</definedName>
    <definedName name="DEDE6" localSheetId="1" hidden="1">#REF!</definedName>
    <definedName name="DEDE6" hidden="1">#REF!</definedName>
    <definedName name="DEDE7" localSheetId="3" hidden="1">#REF!</definedName>
    <definedName name="DEDE7" localSheetId="2" hidden="1">#REF!</definedName>
    <definedName name="DEDE7" localSheetId="0" hidden="1">#REF!</definedName>
    <definedName name="DEDE7" localSheetId="1" hidden="1">#REF!</definedName>
    <definedName name="DEDE7" hidden="1">#REF!</definedName>
    <definedName name="DEDE8" localSheetId="3">#REF!</definedName>
    <definedName name="DEDE8" localSheetId="2">#REF!</definedName>
    <definedName name="DEDE8" localSheetId="0">#REF!</definedName>
    <definedName name="DEDE8" localSheetId="1">#REF!</definedName>
    <definedName name="DEDE8">#REF!</definedName>
    <definedName name="deducciones" localSheetId="3">#REF!</definedName>
    <definedName name="deducciones" localSheetId="2">#REF!</definedName>
    <definedName name="deducciones" localSheetId="0">#REF!</definedName>
    <definedName name="deducciones" localSheetId="1">#REF!</definedName>
    <definedName name="deducciones">#REF!</definedName>
    <definedName name="DESCRIPCION" localSheetId="3">#REF!</definedName>
    <definedName name="DESCRIPCION" localSheetId="2">#REF!</definedName>
    <definedName name="DESCRIPCION" localSheetId="0">#REF!</definedName>
    <definedName name="DESCRIPCION" localSheetId="1">#REF!</definedName>
    <definedName name="DESCRIPCION">#REF!</definedName>
    <definedName name="desi" localSheetId="3">#REF!</definedName>
    <definedName name="desi" localSheetId="2">#REF!</definedName>
    <definedName name="desi" localSheetId="0">#REF!</definedName>
    <definedName name="desi" localSheetId="1">#REF!</definedName>
    <definedName name="desi">#REF!</definedName>
    <definedName name="desii" localSheetId="3">#REF!</definedName>
    <definedName name="desii" localSheetId="2">#REF!</definedName>
    <definedName name="desii" localSheetId="0">#REF!</definedName>
    <definedName name="desii" localSheetId="1">#REF!</definedName>
    <definedName name="desii">#REF!</definedName>
    <definedName name="desiii" localSheetId="3">#REF!</definedName>
    <definedName name="desiii" localSheetId="2">#REF!</definedName>
    <definedName name="desiii" localSheetId="0">#REF!</definedName>
    <definedName name="desiii" localSheetId="1">#REF!</definedName>
    <definedName name="desiii">#REF!</definedName>
    <definedName name="desiiii" localSheetId="3">#REF!</definedName>
    <definedName name="desiiii" localSheetId="2">#REF!</definedName>
    <definedName name="desiiii" localSheetId="0">#REF!</definedName>
    <definedName name="desiiii" localSheetId="1">#REF!</definedName>
    <definedName name="desiiii">#REF!</definedName>
    <definedName name="desvi" localSheetId="3">#REF!</definedName>
    <definedName name="desvi" localSheetId="2">#REF!</definedName>
    <definedName name="desvi" localSheetId="0">#REF!</definedName>
    <definedName name="desvi" localSheetId="1">#REF!</definedName>
    <definedName name="desvi">#REF!</definedName>
    <definedName name="desvii" localSheetId="3">#REF!</definedName>
    <definedName name="desvii" localSheetId="2">#REF!</definedName>
    <definedName name="desvii" localSheetId="0">#REF!</definedName>
    <definedName name="desvii" localSheetId="1">#REF!</definedName>
    <definedName name="desvii">#REF!</definedName>
    <definedName name="desviii" localSheetId="3">#REF!</definedName>
    <definedName name="desviii" localSheetId="2">#REF!</definedName>
    <definedName name="desviii" localSheetId="0">#REF!</definedName>
    <definedName name="desviii" localSheetId="1">#REF!</definedName>
    <definedName name="desviii">#REF!</definedName>
    <definedName name="desviiii" localSheetId="3">#REF!</definedName>
    <definedName name="desviiii" localSheetId="2">#REF!</definedName>
    <definedName name="desviiii" localSheetId="0">#REF!</definedName>
    <definedName name="desviiii" localSheetId="1">#REF!</definedName>
    <definedName name="desviiii">#REF!</definedName>
    <definedName name="distribuidor">'[2]Listado Equipos a utilizar'!$I$12</definedName>
    <definedName name="drenajei" localSheetId="3">#REF!</definedName>
    <definedName name="drenajei" localSheetId="2">#REF!</definedName>
    <definedName name="drenajei" localSheetId="0">#REF!</definedName>
    <definedName name="drenajei" localSheetId="1">#REF!</definedName>
    <definedName name="drenajei">#REF!</definedName>
    <definedName name="drenajeii" localSheetId="3">#REF!</definedName>
    <definedName name="drenajeii" localSheetId="2">#REF!</definedName>
    <definedName name="drenajeii" localSheetId="0">#REF!</definedName>
    <definedName name="drenajeii" localSheetId="1">#REF!</definedName>
    <definedName name="drenajeii">#REF!</definedName>
    <definedName name="drenajeiii" localSheetId="3">#REF!</definedName>
    <definedName name="drenajeiii" localSheetId="2">#REF!</definedName>
    <definedName name="drenajeiii" localSheetId="0">#REF!</definedName>
    <definedName name="drenajeiii" localSheetId="1">#REF!</definedName>
    <definedName name="drenajeiii">#REF!</definedName>
    <definedName name="drenajeiiii" localSheetId="3">#REF!</definedName>
    <definedName name="drenajeiiii" localSheetId="2">#REF!</definedName>
    <definedName name="drenajeiiii" localSheetId="0">#REF!</definedName>
    <definedName name="drenajeiiii" localSheetId="1">#REF!</definedName>
    <definedName name="drenajeiiii">#REF!</definedName>
    <definedName name="drenajeiiiii" localSheetId="3">#REF!</definedName>
    <definedName name="drenajeiiiii" localSheetId="2">#REF!</definedName>
    <definedName name="drenajeiiiii" localSheetId="0">#REF!</definedName>
    <definedName name="drenajeiiiii" localSheetId="1">#REF!</definedName>
    <definedName name="drenajeiiiii">#REF!</definedName>
    <definedName name="drenajeiiiiii" localSheetId="3">#REF!</definedName>
    <definedName name="drenajeiiiiii" localSheetId="2">#REF!</definedName>
    <definedName name="drenajeiiiiii" localSheetId="0">#REF!</definedName>
    <definedName name="drenajeiiiiii" localSheetId="1">#REF!</definedName>
    <definedName name="drenajeiiiiii">#REF!</definedName>
    <definedName name="drenajeiiiiiii" localSheetId="3">#REF!</definedName>
    <definedName name="drenajeiiiiiii" localSheetId="2">#REF!</definedName>
    <definedName name="drenajeiiiiiii" localSheetId="0">#REF!</definedName>
    <definedName name="drenajeiiiiiii" localSheetId="1">#REF!</definedName>
    <definedName name="drenajeiiiiiii">#REF!</definedName>
    <definedName name="dtecnica">'[5]Resumen Precio Equipos'!$C$27</definedName>
    <definedName name="dulce" localSheetId="3">#REF!</definedName>
    <definedName name="dulce" localSheetId="2">#REF!</definedName>
    <definedName name="dulce" localSheetId="0">#REF!</definedName>
    <definedName name="dulce" localSheetId="1">#REF!</definedName>
    <definedName name="dulce">#REF!</definedName>
    <definedName name="DYNACA25">[4]EQUIPOS!$I$13</definedName>
    <definedName name="e214bft" localSheetId="3">'[2]Listado Equipos a utilizar'!#REF!</definedName>
    <definedName name="e214bft" localSheetId="2">'[2]Listado Equipos a utilizar'!#REF!</definedName>
    <definedName name="e214bft" localSheetId="0">'[2]Listado Equipos a utilizar'!#REF!</definedName>
    <definedName name="e214bft" localSheetId="1">'[2]Listado Equipos a utilizar'!#REF!</definedName>
    <definedName name="e214bft">'[2]Listado Equipos a utilizar'!#REF!</definedName>
    <definedName name="e320b" localSheetId="3">'[2]Listado Equipos a utilizar'!#REF!</definedName>
    <definedName name="e320b" localSheetId="2">'[2]Listado Equipos a utilizar'!#REF!</definedName>
    <definedName name="e320b" localSheetId="0">'[2]Listado Equipos a utilizar'!#REF!</definedName>
    <definedName name="e320b" localSheetId="1">'[2]Listado Equipos a utilizar'!#REF!</definedName>
    <definedName name="e320b">'[2]Listado Equipos a utilizar'!#REF!</definedName>
    <definedName name="Empalme_de_Pilotes" localSheetId="3">#REF!</definedName>
    <definedName name="Empalme_de_Pilotes" localSheetId="2">#REF!</definedName>
    <definedName name="Empalme_de_Pilotes" localSheetId="0">#REF!</definedName>
    <definedName name="Empalme_de_Pilotes" localSheetId="1">#REF!</definedName>
    <definedName name="Empalme_de_Pilotes">#REF!</definedName>
    <definedName name="Encache">[4]OBRAMANO!$F$43</definedName>
    <definedName name="encai" localSheetId="3">#REF!</definedName>
    <definedName name="encai" localSheetId="2">#REF!</definedName>
    <definedName name="encai" localSheetId="0">#REF!</definedName>
    <definedName name="encai" localSheetId="1">#REF!</definedName>
    <definedName name="encai">#REF!</definedName>
    <definedName name="encaii" localSheetId="3">#REF!</definedName>
    <definedName name="encaii" localSheetId="2">#REF!</definedName>
    <definedName name="encaii" localSheetId="0">#REF!</definedName>
    <definedName name="encaii" localSheetId="1">#REF!</definedName>
    <definedName name="encaii">#REF!</definedName>
    <definedName name="encaiii" localSheetId="3">#REF!</definedName>
    <definedName name="encaiii" localSheetId="2">#REF!</definedName>
    <definedName name="encaiii" localSheetId="0">#REF!</definedName>
    <definedName name="encaiii" localSheetId="1">#REF!</definedName>
    <definedName name="encaiii">#REF!</definedName>
    <definedName name="encaiiii" localSheetId="3">#REF!</definedName>
    <definedName name="encaiiii" localSheetId="2">#REF!</definedName>
    <definedName name="encaiiii" localSheetId="0">#REF!</definedName>
    <definedName name="encaiiii" localSheetId="1">#REF!</definedName>
    <definedName name="encaiiii">#REF!</definedName>
    <definedName name="eqacero" localSheetId="3">'[2]Listado Equipos a utilizar'!#REF!</definedName>
    <definedName name="eqacero" localSheetId="2">'[2]Listado Equipos a utilizar'!#REF!</definedName>
    <definedName name="eqacero" localSheetId="0">'[2]Listado Equipos a utilizar'!#REF!</definedName>
    <definedName name="eqacero" localSheetId="1">'[2]Listado Equipos a utilizar'!#REF!</definedName>
    <definedName name="eqacero">'[2]Listado Equipos a utilizar'!#REF!</definedName>
    <definedName name="escari" localSheetId="3">#REF!</definedName>
    <definedName name="escari" localSheetId="2">#REF!</definedName>
    <definedName name="escari" localSheetId="0">#REF!</definedName>
    <definedName name="escari" localSheetId="1">#REF!</definedName>
    <definedName name="escari">#REF!</definedName>
    <definedName name="escarii" localSheetId="3">#REF!</definedName>
    <definedName name="escarii" localSheetId="2">#REF!</definedName>
    <definedName name="escarii" localSheetId="0">#REF!</definedName>
    <definedName name="escarii" localSheetId="1">#REF!</definedName>
    <definedName name="escarii">#REF!</definedName>
    <definedName name="escariii" localSheetId="3">#REF!</definedName>
    <definedName name="escariii" localSheetId="2">#REF!</definedName>
    <definedName name="escariii" localSheetId="0">#REF!</definedName>
    <definedName name="escariii" localSheetId="1">#REF!</definedName>
    <definedName name="escariii">#REF!</definedName>
    <definedName name="escariiii" localSheetId="3">#REF!</definedName>
    <definedName name="escariiii" localSheetId="2">#REF!</definedName>
    <definedName name="escariiii" localSheetId="0">#REF!</definedName>
    <definedName name="escariiii" localSheetId="1">#REF!</definedName>
    <definedName name="escariiii">#REF!</definedName>
    <definedName name="escobillones" localSheetId="3">'[2]Listado Equipos a utilizar'!#REF!</definedName>
    <definedName name="escobillones" localSheetId="2">'[2]Listado Equipos a utilizar'!#REF!</definedName>
    <definedName name="escobillones" localSheetId="0">'[2]Listado Equipos a utilizar'!#REF!</definedName>
    <definedName name="escobillones" localSheetId="1">'[2]Listado Equipos a utilizar'!#REF!</definedName>
    <definedName name="escobillones">'[2]Listado Equipos a utilizar'!#REF!</definedName>
    <definedName name="Eslingas" localSheetId="3">#REF!</definedName>
    <definedName name="Eslingas" localSheetId="2">#REF!</definedName>
    <definedName name="Eslingas" localSheetId="0">#REF!</definedName>
    <definedName name="Eslingas" localSheetId="1">#REF!</definedName>
    <definedName name="Eslingas">#REF!</definedName>
    <definedName name="ex320b" localSheetId="3">'[2]Listado Equipos a utilizar'!#REF!</definedName>
    <definedName name="ex320b" localSheetId="2">'[2]Listado Equipos a utilizar'!#REF!</definedName>
    <definedName name="ex320b" localSheetId="0">'[2]Listado Equipos a utilizar'!#REF!</definedName>
    <definedName name="ex320b" localSheetId="1">'[2]Listado Equipos a utilizar'!#REF!</definedName>
    <definedName name="ex320b">'[2]Listado Equipos a utilizar'!#REF!</definedName>
    <definedName name="EXC_NO_CLASIF" localSheetId="3">#REF!</definedName>
    <definedName name="EXC_NO_CLASIF" localSheetId="2">#REF!</definedName>
    <definedName name="EXC_NO_CLASIF" localSheetId="0">#REF!</definedName>
    <definedName name="EXC_NO_CLASIF" localSheetId="1">#REF!</definedName>
    <definedName name="EXC_NO_CLASIF">#REF!</definedName>
    <definedName name="excavadora" localSheetId="3">'[2]Listado Equipos a utilizar'!#REF!</definedName>
    <definedName name="excavadora" localSheetId="2">'[2]Listado Equipos a utilizar'!#REF!</definedName>
    <definedName name="excavadora" localSheetId="0">'[2]Listado Equipos a utilizar'!#REF!</definedName>
    <definedName name="excavadora" localSheetId="1">'[2]Listado Equipos a utilizar'!#REF!</definedName>
    <definedName name="excavadora">'[2]Listado Equipos a utilizar'!#REF!</definedName>
    <definedName name="excavadora235">[4]EQUIPOS!$I$16</definedName>
    <definedName name="exesi" localSheetId="3">#REF!</definedName>
    <definedName name="exesi" localSheetId="2">#REF!</definedName>
    <definedName name="exesi" localSheetId="0">#REF!</definedName>
    <definedName name="exesi" localSheetId="1">#REF!</definedName>
    <definedName name="exesi">#REF!</definedName>
    <definedName name="exesii" localSheetId="3">#REF!</definedName>
    <definedName name="exesii" localSheetId="2">#REF!</definedName>
    <definedName name="exesii" localSheetId="0">#REF!</definedName>
    <definedName name="exesii" localSheetId="1">#REF!</definedName>
    <definedName name="exesii">#REF!</definedName>
    <definedName name="exesiii" localSheetId="3">#REF!</definedName>
    <definedName name="exesiii" localSheetId="2">#REF!</definedName>
    <definedName name="exesiii" localSheetId="0">#REF!</definedName>
    <definedName name="exesiii" localSheetId="1">#REF!</definedName>
    <definedName name="exesiii">#REF!</definedName>
    <definedName name="exesiiii" localSheetId="3">#REF!</definedName>
    <definedName name="exesiiii" localSheetId="2">#REF!</definedName>
    <definedName name="exesiiii" localSheetId="0">#REF!</definedName>
    <definedName name="exesiiii" localSheetId="1">#REF!</definedName>
    <definedName name="exesiiii">#REF!</definedName>
    <definedName name="FACT" localSheetId="3">#REF!</definedName>
    <definedName name="FACT" localSheetId="2">#REF!</definedName>
    <definedName name="FACT" localSheetId="0">#REF!</definedName>
    <definedName name="FACT" localSheetId="1">#REF!</definedName>
    <definedName name="FACT">#REF!</definedName>
    <definedName name="FECHA" localSheetId="3">#REF!</definedName>
    <definedName name="FECHA" localSheetId="2">#REF!</definedName>
    <definedName name="FECHA" localSheetId="0">#REF!</definedName>
    <definedName name="FECHA" localSheetId="1">#REF!</definedName>
    <definedName name="FECHA">#REF!</definedName>
    <definedName name="FF" localSheetId="3" hidden="1">#REF!</definedName>
    <definedName name="FF" localSheetId="2" hidden="1">#REF!</definedName>
    <definedName name="FF" localSheetId="0" hidden="1">#REF!</definedName>
    <definedName name="FF" localSheetId="1" hidden="1">#REF!</definedName>
    <definedName name="FF" hidden="1">#REF!</definedName>
    <definedName name="gasolina" localSheetId="3">#REF!</definedName>
    <definedName name="gasolina" localSheetId="2">#REF!</definedName>
    <definedName name="gasolina" localSheetId="0">#REF!</definedName>
    <definedName name="gasolina" localSheetId="1">#REF!</definedName>
    <definedName name="gasolina">#REF!</definedName>
    <definedName name="GASTOSGENERALES" localSheetId="3">#REF!</definedName>
    <definedName name="GASTOSGENERALES" localSheetId="2">#REF!</definedName>
    <definedName name="GASTOSGENERALES" localSheetId="0">#REF!</definedName>
    <definedName name="GASTOSGENERALES" localSheetId="1">#REF!</definedName>
    <definedName name="GASTOSGENERALES">#REF!</definedName>
    <definedName name="GASTOSGENERALESA" localSheetId="3">#REF!</definedName>
    <definedName name="GASTOSGENERALESA" localSheetId="2">#REF!</definedName>
    <definedName name="GASTOSGENERALESA" localSheetId="0">#REF!</definedName>
    <definedName name="GASTOSGENERALESA" localSheetId="1">#REF!</definedName>
    <definedName name="GASTOSGENERALESA">#REF!</definedName>
    <definedName name="gavi" localSheetId="3">#REF!</definedName>
    <definedName name="gavi" localSheetId="2">#REF!</definedName>
    <definedName name="gavi" localSheetId="0">#REF!</definedName>
    <definedName name="gavi" localSheetId="1">#REF!</definedName>
    <definedName name="gavi">#REF!</definedName>
    <definedName name="gavii" localSheetId="3">#REF!</definedName>
    <definedName name="gavii" localSheetId="2">#REF!</definedName>
    <definedName name="gavii" localSheetId="0">#REF!</definedName>
    <definedName name="gavii" localSheetId="1">#REF!</definedName>
    <definedName name="gavii">#REF!</definedName>
    <definedName name="gaviii" localSheetId="3">#REF!</definedName>
    <definedName name="gaviii" localSheetId="2">#REF!</definedName>
    <definedName name="gaviii" localSheetId="0">#REF!</definedName>
    <definedName name="gaviii" localSheetId="1">#REF!</definedName>
    <definedName name="gaviii">#REF!</definedName>
    <definedName name="gaviiii" localSheetId="3">#REF!</definedName>
    <definedName name="gaviiii" localSheetId="2">#REF!</definedName>
    <definedName name="gaviiii" localSheetId="0">#REF!</definedName>
    <definedName name="gaviiii" localSheetId="1">#REF!</definedName>
    <definedName name="gaviiii">#REF!</definedName>
    <definedName name="Gaviones">[4]MATERIALES!$G$32</definedName>
    <definedName name="GFGFF" localSheetId="3" hidden="1">#REF!</definedName>
    <definedName name="GFGFF" localSheetId="2" hidden="1">#REF!</definedName>
    <definedName name="GFGFF" localSheetId="0" hidden="1">#REF!</definedName>
    <definedName name="GFGFF" localSheetId="1" hidden="1">#REF!</definedName>
    <definedName name="GFGFF" hidden="1">#REF!</definedName>
    <definedName name="GFSG" localSheetId="3" hidden="1">#REF!</definedName>
    <definedName name="GFSG" localSheetId="2" hidden="1">#REF!</definedName>
    <definedName name="GFSG" localSheetId="0" hidden="1">#REF!</definedName>
    <definedName name="GFSG" localSheetId="1" hidden="1">#REF!</definedName>
    <definedName name="GFSG" hidden="1">#REF!</definedName>
    <definedName name="GRADER12G">[4]EQUIPOS!$I$11</definedName>
    <definedName name="graderm" localSheetId="3">'[2]Listado Equipos a utilizar'!#REF!</definedName>
    <definedName name="graderm" localSheetId="2">'[2]Listado Equipos a utilizar'!#REF!</definedName>
    <definedName name="graderm" localSheetId="0">'[2]Listado Equipos a utilizar'!#REF!</definedName>
    <definedName name="graderm" localSheetId="1">'[2]Listado Equipos a utilizar'!#REF!</definedName>
    <definedName name="graderm">'[2]Listado Equipos a utilizar'!#REF!</definedName>
    <definedName name="Grúa_Manitowoc_2900" localSheetId="3">#REF!</definedName>
    <definedName name="Grúa_Manitowoc_2900" localSheetId="2">#REF!</definedName>
    <definedName name="Grúa_Manitowoc_2900" localSheetId="0">#REF!</definedName>
    <definedName name="Grúa_Manitowoc_2900" localSheetId="1">#REF!</definedName>
    <definedName name="Grúa_Manitowoc_2900">#REF!</definedName>
    <definedName name="hai" localSheetId="3">#REF!</definedName>
    <definedName name="hai" localSheetId="2">#REF!</definedName>
    <definedName name="hai" localSheetId="0">#REF!</definedName>
    <definedName name="hai" localSheetId="1">#REF!</definedName>
    <definedName name="hai">#REF!</definedName>
    <definedName name="haii" localSheetId="3">#REF!</definedName>
    <definedName name="haii" localSheetId="2">#REF!</definedName>
    <definedName name="haii" localSheetId="0">#REF!</definedName>
    <definedName name="haii" localSheetId="1">#REF!</definedName>
    <definedName name="haii">#REF!</definedName>
    <definedName name="haiii" localSheetId="3">#REF!</definedName>
    <definedName name="haiii" localSheetId="2">#REF!</definedName>
    <definedName name="haiii" localSheetId="0">#REF!</definedName>
    <definedName name="haiii" localSheetId="1">#REF!</definedName>
    <definedName name="haiii">#REF!</definedName>
    <definedName name="haiiii" localSheetId="3">#REF!</definedName>
    <definedName name="haiiii" localSheetId="2">#REF!</definedName>
    <definedName name="haiiii" localSheetId="0">#REF!</definedName>
    <definedName name="haiiii" localSheetId="1">#REF!</definedName>
    <definedName name="haiiii">#REF!</definedName>
    <definedName name="hbi" localSheetId="3">#REF!</definedName>
    <definedName name="hbi" localSheetId="2">#REF!</definedName>
    <definedName name="hbi" localSheetId="0">#REF!</definedName>
    <definedName name="hbi" localSheetId="1">#REF!</definedName>
    <definedName name="hbi">#REF!</definedName>
    <definedName name="hbii" localSheetId="3">#REF!</definedName>
    <definedName name="hbii" localSheetId="2">#REF!</definedName>
    <definedName name="hbii" localSheetId="0">#REF!</definedName>
    <definedName name="hbii" localSheetId="1">#REF!</definedName>
    <definedName name="hbii">#REF!</definedName>
    <definedName name="hbiii" localSheetId="3">#REF!</definedName>
    <definedName name="hbiii" localSheetId="2">#REF!</definedName>
    <definedName name="hbiii" localSheetId="0">#REF!</definedName>
    <definedName name="hbiii" localSheetId="1">#REF!</definedName>
    <definedName name="hbiii">#REF!</definedName>
    <definedName name="hbiiii" localSheetId="3">#REF!</definedName>
    <definedName name="hbiiii" localSheetId="2">#REF!</definedName>
    <definedName name="hbiiii" localSheetId="0">#REF!</definedName>
    <definedName name="hbiiii" localSheetId="1">#REF!</definedName>
    <definedName name="hbiiii">#REF!</definedName>
    <definedName name="hci" localSheetId="3">#REF!</definedName>
    <definedName name="hci" localSheetId="2">#REF!</definedName>
    <definedName name="hci" localSheetId="0">#REF!</definedName>
    <definedName name="hci" localSheetId="1">#REF!</definedName>
    <definedName name="hci">#REF!</definedName>
    <definedName name="hcii" localSheetId="3">#REF!</definedName>
    <definedName name="hcii" localSheetId="2">#REF!</definedName>
    <definedName name="hcii" localSheetId="0">#REF!</definedName>
    <definedName name="hcii" localSheetId="1">#REF!</definedName>
    <definedName name="hcii">#REF!</definedName>
    <definedName name="hciii" localSheetId="3">#REF!</definedName>
    <definedName name="hciii" localSheetId="2">#REF!</definedName>
    <definedName name="hciii" localSheetId="0">#REF!</definedName>
    <definedName name="hciii" localSheetId="1">#REF!</definedName>
    <definedName name="hciii">#REF!</definedName>
    <definedName name="hciiii" localSheetId="3">#REF!</definedName>
    <definedName name="hciiii" localSheetId="2">#REF!</definedName>
    <definedName name="hciiii" localSheetId="0">#REF!</definedName>
    <definedName name="hciiii" localSheetId="1">#REF!</definedName>
    <definedName name="hciiii">#REF!</definedName>
    <definedName name="hcpi" localSheetId="3">#REF!</definedName>
    <definedName name="hcpi" localSheetId="2">#REF!</definedName>
    <definedName name="hcpi" localSheetId="0">#REF!</definedName>
    <definedName name="hcpi" localSheetId="1">#REF!</definedName>
    <definedName name="hcpi">#REF!</definedName>
    <definedName name="hcpii" localSheetId="3">#REF!</definedName>
    <definedName name="hcpii" localSheetId="2">#REF!</definedName>
    <definedName name="hcpii" localSheetId="0">#REF!</definedName>
    <definedName name="hcpii" localSheetId="1">#REF!</definedName>
    <definedName name="hcpii">#REF!</definedName>
    <definedName name="hcpiii" localSheetId="3">#REF!</definedName>
    <definedName name="hcpiii" localSheetId="2">#REF!</definedName>
    <definedName name="hcpiii" localSheetId="0">#REF!</definedName>
    <definedName name="hcpiii" localSheetId="1">#REF!</definedName>
    <definedName name="hcpiii">#REF!</definedName>
    <definedName name="hcpiiii" localSheetId="3">#REF!</definedName>
    <definedName name="hcpiiii" localSheetId="2">#REF!</definedName>
    <definedName name="hcpiiii" localSheetId="0">#REF!</definedName>
    <definedName name="hcpiiii" localSheetId="1">#REF!</definedName>
    <definedName name="hcpiiii">#REF!</definedName>
    <definedName name="hilo" localSheetId="3">#REF!</definedName>
    <definedName name="hilo" localSheetId="2">#REF!</definedName>
    <definedName name="hilo" localSheetId="0">#REF!</definedName>
    <definedName name="hilo" localSheetId="1">#REF!</definedName>
    <definedName name="hilo">#REF!</definedName>
    <definedName name="HINCA" localSheetId="3">#REF!</definedName>
    <definedName name="HINCA" localSheetId="2">#REF!</definedName>
    <definedName name="HINCA" localSheetId="0">#REF!</definedName>
    <definedName name="HINCA" localSheetId="1">#REF!</definedName>
    <definedName name="HINCA">#REF!</definedName>
    <definedName name="Hinca_de_Pilotes" localSheetId="3">#REF!</definedName>
    <definedName name="Hinca_de_Pilotes" localSheetId="2">#REF!</definedName>
    <definedName name="Hinca_de_Pilotes" localSheetId="0">#REF!</definedName>
    <definedName name="Hinca_de_Pilotes" localSheetId="1">#REF!</definedName>
    <definedName name="Hinca_de_Pilotes">#REF!</definedName>
    <definedName name="HINCADEPILOTES" localSheetId="3">#REF!</definedName>
    <definedName name="HINCADEPILOTES" localSheetId="2">#REF!</definedName>
    <definedName name="HINCADEPILOTES" localSheetId="0">#REF!</definedName>
    <definedName name="HINCADEPILOTES" localSheetId="1">#REF!</definedName>
    <definedName name="HINCADEPILOTES">#REF!</definedName>
    <definedName name="HORACIO" localSheetId="3">#REF!</definedName>
    <definedName name="HORACIO" localSheetId="2">#REF!</definedName>
    <definedName name="HORACIO" localSheetId="0">#REF!</definedName>
    <definedName name="HORACIO" localSheetId="1">#REF!</definedName>
    <definedName name="HORACIO">#REF!</definedName>
    <definedName name="hormigon140" localSheetId="3">#REF!</definedName>
    <definedName name="hormigon140" localSheetId="2">#REF!</definedName>
    <definedName name="hormigon140" localSheetId="0">#REF!</definedName>
    <definedName name="hormigon140" localSheetId="1">#REF!</definedName>
    <definedName name="hormigon140">#REF!</definedName>
    <definedName name="hormigon210" localSheetId="3">#REF!</definedName>
    <definedName name="hormigon210" localSheetId="2">#REF!</definedName>
    <definedName name="hormigon210" localSheetId="0">#REF!</definedName>
    <definedName name="hormigon210" localSheetId="1">#REF!</definedName>
    <definedName name="hormigon210">#REF!</definedName>
    <definedName name="hormigon240" localSheetId="3">#REF!</definedName>
    <definedName name="hormigon240" localSheetId="2">#REF!</definedName>
    <definedName name="hormigon240" localSheetId="0">#REF!</definedName>
    <definedName name="hormigon240" localSheetId="1">#REF!</definedName>
    <definedName name="hormigon240">#REF!</definedName>
    <definedName name="Hormigon240i" localSheetId="3">[4]MATERIALES!#REF!</definedName>
    <definedName name="Hormigon240i" localSheetId="2">[4]MATERIALES!#REF!</definedName>
    <definedName name="Hormigon240i" localSheetId="0">[4]MATERIALES!#REF!</definedName>
    <definedName name="Hormigon240i" localSheetId="1">[4]MATERIALES!#REF!</definedName>
    <definedName name="Hormigon240i">[4]MATERIALES!#REF!</definedName>
    <definedName name="hormigon280" localSheetId="3">#REF!</definedName>
    <definedName name="hormigon280" localSheetId="2">#REF!</definedName>
    <definedName name="hormigon280" localSheetId="0">#REF!</definedName>
    <definedName name="hormigon280" localSheetId="1">#REF!</definedName>
    <definedName name="hormigon280">#REF!</definedName>
    <definedName name="HORMIGON350" localSheetId="3">#REF!</definedName>
    <definedName name="HORMIGON350" localSheetId="2">#REF!</definedName>
    <definedName name="HORMIGON350" localSheetId="0">#REF!</definedName>
    <definedName name="HORMIGON350" localSheetId="1">#REF!</definedName>
    <definedName name="HORMIGON350">#REF!</definedName>
    <definedName name="HORMIGONARMADOALETAS" localSheetId="3">#REF!</definedName>
    <definedName name="HORMIGONARMADOALETAS" localSheetId="2">#REF!</definedName>
    <definedName name="HORMIGONARMADOALETAS" localSheetId="0">#REF!</definedName>
    <definedName name="HORMIGONARMADOALETAS" localSheetId="1">#REF!</definedName>
    <definedName name="HORMIGONARMADOALETAS">#REF!</definedName>
    <definedName name="HORMIGONARMADOESTRIBOS" localSheetId="3">#REF!</definedName>
    <definedName name="HORMIGONARMADOESTRIBOS" localSheetId="2">#REF!</definedName>
    <definedName name="HORMIGONARMADOESTRIBOS" localSheetId="0">#REF!</definedName>
    <definedName name="HORMIGONARMADOESTRIBOS" localSheetId="1">#REF!</definedName>
    <definedName name="HORMIGONARMADOESTRIBOS">#REF!</definedName>
    <definedName name="HORMIGONARMADOGUARDARRUEDASYDEFENSASLATERALES" localSheetId="3">#REF!</definedName>
    <definedName name="HORMIGONARMADOGUARDARRUEDASYDEFENSASLATERALES" localSheetId="2">#REF!</definedName>
    <definedName name="HORMIGONARMADOGUARDARRUEDASYDEFENSASLATERALES" localSheetId="0">#REF!</definedName>
    <definedName name="HORMIGONARMADOGUARDARRUEDASYDEFENSASLATERALES" localSheetId="1">#REF!</definedName>
    <definedName name="HORMIGONARMADOGUARDARRUEDASYDEFENSASLATERALES">#REF!</definedName>
    <definedName name="HORMIGONARMADOLOSADEAPROCHE" localSheetId="3">#REF!</definedName>
    <definedName name="HORMIGONARMADOLOSADEAPROCHE" localSheetId="2">#REF!</definedName>
    <definedName name="HORMIGONARMADOLOSADEAPROCHE" localSheetId="0">#REF!</definedName>
    <definedName name="HORMIGONARMADOLOSADEAPROCHE" localSheetId="1">#REF!</definedName>
    <definedName name="HORMIGONARMADOLOSADEAPROCHE">#REF!</definedName>
    <definedName name="HORMIGONARMADOLOSADETABLERO" localSheetId="3">#REF!</definedName>
    <definedName name="HORMIGONARMADOLOSADETABLERO" localSheetId="2">#REF!</definedName>
    <definedName name="HORMIGONARMADOLOSADETABLERO" localSheetId="0">#REF!</definedName>
    <definedName name="HORMIGONARMADOLOSADETABLERO" localSheetId="1">#REF!</definedName>
    <definedName name="HORMIGONARMADOLOSADETABLERO">#REF!</definedName>
    <definedName name="HORMIGONARMADOVIGUETAS" localSheetId="3">#REF!</definedName>
    <definedName name="HORMIGONARMADOVIGUETAS" localSheetId="2">#REF!</definedName>
    <definedName name="HORMIGONARMADOVIGUETAS" localSheetId="0">#REF!</definedName>
    <definedName name="HORMIGONARMADOVIGUETAS" localSheetId="1">#REF!</definedName>
    <definedName name="HORMIGONARMADOVIGUETAS">#REF!</definedName>
    <definedName name="hormigonproteccionpilas" localSheetId="3">#REF!</definedName>
    <definedName name="hormigonproteccionpilas" localSheetId="2">#REF!</definedName>
    <definedName name="hormigonproteccionpilas" localSheetId="0">#REF!</definedName>
    <definedName name="hormigonproteccionpilas" localSheetId="1">#REF!</definedName>
    <definedName name="hormigonproteccionpilas">#REF!</definedName>
    <definedName name="HORMIGONSIMPLE" localSheetId="3">#REF!</definedName>
    <definedName name="HORMIGONSIMPLE" localSheetId="2">#REF!</definedName>
    <definedName name="HORMIGONSIMPLE" localSheetId="0">#REF!</definedName>
    <definedName name="HORMIGONSIMPLE" localSheetId="1">#REF!</definedName>
    <definedName name="HORMIGONSIMPLE">#REF!</definedName>
    <definedName name="HORMIGONVIGASPOSTENSADAS" localSheetId="3">#REF!</definedName>
    <definedName name="HORMIGONVIGASPOSTENSADAS" localSheetId="2">#REF!</definedName>
    <definedName name="HORMIGONVIGASPOSTENSADAS" localSheetId="0">#REF!</definedName>
    <definedName name="HORMIGONVIGASPOSTENSADAS" localSheetId="1">#REF!</definedName>
    <definedName name="HORMIGONVIGASPOSTENSADAS">#REF!</definedName>
    <definedName name="IMPRIMACION">#N/A</definedName>
    <definedName name="INGENIERIA">#N/A</definedName>
    <definedName name="ingi" localSheetId="3">#REF!</definedName>
    <definedName name="ingi" localSheetId="2">#REF!</definedName>
    <definedName name="ingi" localSheetId="0">#REF!</definedName>
    <definedName name="ingi" localSheetId="1">#REF!</definedName>
    <definedName name="ingi">#REF!</definedName>
    <definedName name="ingii" localSheetId="3">#REF!</definedName>
    <definedName name="ingii" localSheetId="2">#REF!</definedName>
    <definedName name="ingii" localSheetId="0">#REF!</definedName>
    <definedName name="ingii" localSheetId="1">#REF!</definedName>
    <definedName name="ingii">#REF!</definedName>
    <definedName name="ingiii" localSheetId="3">#REF!</definedName>
    <definedName name="ingiii" localSheetId="2">#REF!</definedName>
    <definedName name="ingiii" localSheetId="0">#REF!</definedName>
    <definedName name="ingiii" localSheetId="1">#REF!</definedName>
    <definedName name="ingiii">#REF!</definedName>
    <definedName name="ingiiii" localSheetId="3">#REF!</definedName>
    <definedName name="ingiiii" localSheetId="2">#REF!</definedName>
    <definedName name="ingiiii" localSheetId="0">#REF!</definedName>
    <definedName name="ingiiii" localSheetId="1">#REF!</definedName>
    <definedName name="ingiiii">#REF!</definedName>
    <definedName name="itabo" localSheetId="3">#REF!</definedName>
    <definedName name="itabo" localSheetId="2">#REF!</definedName>
    <definedName name="itabo" localSheetId="0">#REF!</definedName>
    <definedName name="itabo" localSheetId="1">#REF!</definedName>
    <definedName name="itabo">#REF!</definedName>
    <definedName name="Izado_de_Tabletas" localSheetId="3">#REF!</definedName>
    <definedName name="Izado_de_Tabletas" localSheetId="2">#REF!</definedName>
    <definedName name="Izado_de_Tabletas" localSheetId="0">#REF!</definedName>
    <definedName name="Izado_de_Tabletas" localSheetId="1">#REF!</definedName>
    <definedName name="Izado_de_Tabletas">#REF!</definedName>
    <definedName name="IZAJE" localSheetId="3">#REF!</definedName>
    <definedName name="IZAJE" localSheetId="2">#REF!</definedName>
    <definedName name="IZAJE" localSheetId="0">#REF!</definedName>
    <definedName name="IZAJE" localSheetId="1">#REF!</definedName>
    <definedName name="IZAJE">#REF!</definedName>
    <definedName name="Izaje_de_Vigas_Postensadas" localSheetId="3">#REF!</definedName>
    <definedName name="Izaje_de_Vigas_Postensadas" localSheetId="2">#REF!</definedName>
    <definedName name="Izaje_de_Vigas_Postensadas" localSheetId="0">#REF!</definedName>
    <definedName name="Izaje_de_Vigas_Postensadas" localSheetId="1">#REF!</definedName>
    <definedName name="Izaje_de_Vigas_Postensadas">#REF!</definedName>
    <definedName name="jminimo" localSheetId="3">#REF!</definedName>
    <definedName name="jminimo" localSheetId="2">#REF!</definedName>
    <definedName name="jminimo" localSheetId="0">#REF!</definedName>
    <definedName name="jminimo" localSheetId="1">#REF!</definedName>
    <definedName name="jminimo">#REF!</definedName>
    <definedName name="kerosene" localSheetId="3">#REF!</definedName>
    <definedName name="kerosene" localSheetId="2">#REF!</definedName>
    <definedName name="kerosene" localSheetId="0">#REF!</definedName>
    <definedName name="kerosene" localSheetId="1">#REF!</definedName>
    <definedName name="kerosene">#REF!</definedName>
    <definedName name="Kilometro">[4]EQUIPOS!$I$25</definedName>
    <definedName name="komatsu" localSheetId="3">'[2]Listado Equipos a utilizar'!#REF!</definedName>
    <definedName name="komatsu" localSheetId="2">'[2]Listado Equipos a utilizar'!#REF!</definedName>
    <definedName name="komatsu" localSheetId="0">'[2]Listado Equipos a utilizar'!#REF!</definedName>
    <definedName name="komatsu" localSheetId="1">'[2]Listado Equipos a utilizar'!#REF!</definedName>
    <definedName name="komatsu">'[2]Listado Equipos a utilizar'!#REF!</definedName>
    <definedName name="Ligado_y_vaciado" localSheetId="3">#REF!</definedName>
    <definedName name="Ligado_y_vaciado" localSheetId="2">#REF!</definedName>
    <definedName name="Ligado_y_vaciado" localSheetId="0">#REF!</definedName>
    <definedName name="Ligado_y_vaciado" localSheetId="1">#REF!</definedName>
    <definedName name="Ligado_y_vaciado">#REF!</definedName>
    <definedName name="ligadohormigon" localSheetId="3">[4]OBRAMANO!#REF!</definedName>
    <definedName name="ligadohormigon" localSheetId="2">[4]OBRAMANO!#REF!</definedName>
    <definedName name="ligadohormigon" localSheetId="0">[4]OBRAMANO!#REF!</definedName>
    <definedName name="ligadohormigon" localSheetId="1">[4]OBRAMANO!#REF!</definedName>
    <definedName name="ligadohormigon">[4]OBRAMANO!#REF!</definedName>
    <definedName name="ligadora" localSheetId="3">'[2]Listado Equipos a utilizar'!#REF!</definedName>
    <definedName name="ligadora" localSheetId="2">'[2]Listado Equipos a utilizar'!#REF!</definedName>
    <definedName name="ligadora" localSheetId="0">'[2]Listado Equipos a utilizar'!#REF!</definedName>
    <definedName name="ligadora" localSheetId="1">'[2]Listado Equipos a utilizar'!#REF!</definedName>
    <definedName name="ligadora">'[2]Listado Equipos a utilizar'!#REF!</definedName>
    <definedName name="Ligadora_de_1_funda" localSheetId="3">#REF!</definedName>
    <definedName name="Ligadora_de_1_funda" localSheetId="2">#REF!</definedName>
    <definedName name="Ligadora_de_1_funda" localSheetId="0">#REF!</definedName>
    <definedName name="Ligadora_de_1_funda" localSheetId="1">#REF!</definedName>
    <definedName name="Ligadora_de_1_funda">#REF!</definedName>
    <definedName name="Ligadora_de_2_funda" localSheetId="3">#REF!</definedName>
    <definedName name="Ligadora_de_2_funda" localSheetId="2">#REF!</definedName>
    <definedName name="Ligadora_de_2_funda" localSheetId="0">#REF!</definedName>
    <definedName name="Ligadora_de_2_funda" localSheetId="1">#REF!</definedName>
    <definedName name="Ligadora_de_2_funda">#REF!</definedName>
    <definedName name="LIGADOYVAC_2FDAS" localSheetId="3">'[9]Analisis '!#REF!</definedName>
    <definedName name="LIGADOYVAC_2FDAS" localSheetId="2">'[9]Analisis '!#REF!</definedName>
    <definedName name="LIGADOYVAC_2FDAS" localSheetId="0">'[9]Analisis '!#REF!</definedName>
    <definedName name="LIGADOYVAC_2FDAS" localSheetId="1">'[9]Analisis '!#REF!</definedName>
    <definedName name="LIGADOYVAC_2FDAS">'[9]Analisis '!#REF!</definedName>
    <definedName name="limpi" localSheetId="3">#REF!</definedName>
    <definedName name="limpi" localSheetId="2">#REF!</definedName>
    <definedName name="limpi" localSheetId="0">#REF!</definedName>
    <definedName name="limpi" localSheetId="1">#REF!</definedName>
    <definedName name="limpi">#REF!</definedName>
    <definedName name="limpii" localSheetId="3">#REF!</definedName>
    <definedName name="limpii" localSheetId="2">#REF!</definedName>
    <definedName name="limpii" localSheetId="0">#REF!</definedName>
    <definedName name="limpii" localSheetId="1">#REF!</definedName>
    <definedName name="limpii">#REF!</definedName>
    <definedName name="limpiii" localSheetId="3">#REF!</definedName>
    <definedName name="limpiii" localSheetId="2">#REF!</definedName>
    <definedName name="limpiii" localSheetId="0">#REF!</definedName>
    <definedName name="limpiii" localSheetId="1">#REF!</definedName>
    <definedName name="limpiii">#REF!</definedName>
    <definedName name="limpiiii" localSheetId="3">#REF!</definedName>
    <definedName name="limpiiii" localSheetId="2">#REF!</definedName>
    <definedName name="limpiiii" localSheetId="0">#REF!</definedName>
    <definedName name="limpiiii" localSheetId="1">#REF!</definedName>
    <definedName name="limpiiii">#REF!</definedName>
    <definedName name="llaveacero" localSheetId="3">#REF!</definedName>
    <definedName name="llaveacero" localSheetId="2">#REF!</definedName>
    <definedName name="llaveacero" localSheetId="0">#REF!</definedName>
    <definedName name="llaveacero" localSheetId="1">#REF!</definedName>
    <definedName name="llaveacero">#REF!</definedName>
    <definedName name="llaveacondicionamientohinca" localSheetId="3">#REF!</definedName>
    <definedName name="llaveacondicionamientohinca" localSheetId="2">#REF!</definedName>
    <definedName name="llaveacondicionamientohinca" localSheetId="0">#REF!</definedName>
    <definedName name="llaveacondicionamientohinca" localSheetId="1">#REF!</definedName>
    <definedName name="llaveacondicionamientohinca">#REF!</definedName>
    <definedName name="llaveagregado" localSheetId="3">#REF!</definedName>
    <definedName name="llaveagregado" localSheetId="2">#REF!</definedName>
    <definedName name="llaveagregado" localSheetId="0">#REF!</definedName>
    <definedName name="llaveagregado" localSheetId="1">#REF!</definedName>
    <definedName name="llaveagregado">#REF!</definedName>
    <definedName name="llaveagua" localSheetId="3">#REF!</definedName>
    <definedName name="llaveagua" localSheetId="2">#REF!</definedName>
    <definedName name="llaveagua" localSheetId="0">#REF!</definedName>
    <definedName name="llaveagua" localSheetId="1">#REF!</definedName>
    <definedName name="llaveagua">#REF!</definedName>
    <definedName name="llavealambre" localSheetId="3">#REF!</definedName>
    <definedName name="llavealambre" localSheetId="2">#REF!</definedName>
    <definedName name="llavealambre" localSheetId="0">#REF!</definedName>
    <definedName name="llavealambre" localSheetId="1">#REF!</definedName>
    <definedName name="llavealambre">#REF!</definedName>
    <definedName name="llaveanclajedepilotes" localSheetId="3">#REF!</definedName>
    <definedName name="llaveanclajedepilotes" localSheetId="2">#REF!</definedName>
    <definedName name="llaveanclajedepilotes" localSheetId="0">#REF!</definedName>
    <definedName name="llaveanclajedepilotes" localSheetId="1">#REF!</definedName>
    <definedName name="llaveanclajedepilotes">#REF!</definedName>
    <definedName name="llavecablepostensado" localSheetId="3">#REF!</definedName>
    <definedName name="llavecablepostensado" localSheetId="2">#REF!</definedName>
    <definedName name="llavecablepostensado" localSheetId="0">#REF!</definedName>
    <definedName name="llavecablepostensado" localSheetId="1">#REF!</definedName>
    <definedName name="llavecablepostensado">#REF!</definedName>
    <definedName name="llavecastingbed" localSheetId="3">#REF!</definedName>
    <definedName name="llavecastingbed" localSheetId="2">#REF!</definedName>
    <definedName name="llavecastingbed" localSheetId="0">#REF!</definedName>
    <definedName name="llavecastingbed" localSheetId="1">#REF!</definedName>
    <definedName name="llavecastingbed">#REF!</definedName>
    <definedName name="llavecemento" localSheetId="3">#REF!</definedName>
    <definedName name="llavecemento" localSheetId="2">#REF!</definedName>
    <definedName name="llavecemento" localSheetId="0">#REF!</definedName>
    <definedName name="llavecemento" localSheetId="1">#REF!</definedName>
    <definedName name="llavecemento">#REF!</definedName>
    <definedName name="llaveclavos" localSheetId="3">#REF!</definedName>
    <definedName name="llaveclavos" localSheetId="2">#REF!</definedName>
    <definedName name="llaveclavos" localSheetId="0">#REF!</definedName>
    <definedName name="llaveclavos" localSheetId="1">#REF!</definedName>
    <definedName name="llaveclavos">#REF!</definedName>
    <definedName name="llavecuradoyaditivo" localSheetId="3">#REF!</definedName>
    <definedName name="llavecuradoyaditivo" localSheetId="2">#REF!</definedName>
    <definedName name="llavecuradoyaditivo" localSheetId="0">#REF!</definedName>
    <definedName name="llavecuradoyaditivo" localSheetId="1">#REF!</definedName>
    <definedName name="llavecuradoyaditivo">#REF!</definedName>
    <definedName name="llaveempalmepilotes" localSheetId="3">#REF!</definedName>
    <definedName name="llaveempalmepilotes" localSheetId="2">#REF!</definedName>
    <definedName name="llaveempalmepilotes" localSheetId="0">#REF!</definedName>
    <definedName name="llaveempalmepilotes" localSheetId="1">#REF!</definedName>
    <definedName name="llaveempalmepilotes">#REF!</definedName>
    <definedName name="llavehincapilotes" localSheetId="3">#REF!</definedName>
    <definedName name="llavehincapilotes" localSheetId="2">#REF!</definedName>
    <definedName name="llavehincapilotes" localSheetId="0">#REF!</definedName>
    <definedName name="llavehincapilotes" localSheetId="1">#REF!</definedName>
    <definedName name="llavehincapilotes">#REF!</definedName>
    <definedName name="llaveizadotabletas" localSheetId="3">#REF!</definedName>
    <definedName name="llaveizadotabletas" localSheetId="2">#REF!</definedName>
    <definedName name="llaveizadotabletas" localSheetId="0">#REF!</definedName>
    <definedName name="llaveizadotabletas" localSheetId="1">#REF!</definedName>
    <definedName name="llaveizadotabletas">#REF!</definedName>
    <definedName name="llaveizajevigaspostensadas" localSheetId="3">#REF!</definedName>
    <definedName name="llaveizajevigaspostensadas" localSheetId="2">#REF!</definedName>
    <definedName name="llaveizajevigaspostensadas" localSheetId="0">#REF!</definedName>
    <definedName name="llaveizajevigaspostensadas" localSheetId="1">#REF!</definedName>
    <definedName name="llaveizajevigaspostensadas">#REF!</definedName>
    <definedName name="llaveligadoyvaciado" localSheetId="3">#REF!</definedName>
    <definedName name="llaveligadoyvaciado" localSheetId="2">#REF!</definedName>
    <definedName name="llaveligadoyvaciado" localSheetId="0">#REF!</definedName>
    <definedName name="llaveligadoyvaciado" localSheetId="1">#REF!</definedName>
    <definedName name="llaveligadoyvaciado">#REF!</definedName>
    <definedName name="llavemadera" localSheetId="3">#REF!</definedName>
    <definedName name="llavemadera" localSheetId="2">#REF!</definedName>
    <definedName name="llavemadera" localSheetId="0">#REF!</definedName>
    <definedName name="llavemadera" localSheetId="1">#REF!</definedName>
    <definedName name="llavemadera">#REF!</definedName>
    <definedName name="llavemanejocemento" localSheetId="3">#REF!</definedName>
    <definedName name="llavemanejocemento" localSheetId="2">#REF!</definedName>
    <definedName name="llavemanejocemento" localSheetId="0">#REF!</definedName>
    <definedName name="llavemanejocemento" localSheetId="1">#REF!</definedName>
    <definedName name="llavemanejocemento">#REF!</definedName>
    <definedName name="llavemanejopilotes" localSheetId="3">#REF!</definedName>
    <definedName name="llavemanejopilotes" localSheetId="2">#REF!</definedName>
    <definedName name="llavemanejopilotes" localSheetId="0">#REF!</definedName>
    <definedName name="llavemanejopilotes" localSheetId="1">#REF!</definedName>
    <definedName name="llavemanejopilotes">#REF!</definedName>
    <definedName name="llavemoacero" localSheetId="3">#REF!</definedName>
    <definedName name="llavemoacero" localSheetId="2">#REF!</definedName>
    <definedName name="llavemoacero" localSheetId="0">#REF!</definedName>
    <definedName name="llavemoacero" localSheetId="1">#REF!</definedName>
    <definedName name="llavemoacero">#REF!</definedName>
    <definedName name="llavemomadera" localSheetId="3">#REF!</definedName>
    <definedName name="llavemomadera" localSheetId="2">#REF!</definedName>
    <definedName name="llavemomadera" localSheetId="0">#REF!</definedName>
    <definedName name="llavemomadera" localSheetId="1">#REF!</definedName>
    <definedName name="llavemomadera">#REF!</definedName>
    <definedName name="LLAVES" localSheetId="3">#REF!</definedName>
    <definedName name="LLAVES" localSheetId="2">#REF!</definedName>
    <definedName name="LLAVES" localSheetId="0">#REF!</definedName>
    <definedName name="LLAVES" localSheetId="1">#REF!</definedName>
    <definedName name="LLAVES">#REF!</definedName>
    <definedName name="llavetratamientomoldes" localSheetId="3">#REF!</definedName>
    <definedName name="llavetratamientomoldes" localSheetId="2">#REF!</definedName>
    <definedName name="llavetratamientomoldes" localSheetId="0">#REF!</definedName>
    <definedName name="llavetratamientomoldes" localSheetId="1">#REF!</definedName>
    <definedName name="llavetratamientomoldes">#REF!</definedName>
    <definedName name="lubricantes">[10]Materiales!$K$15</definedName>
    <definedName name="M.O._Colocación_Cables_Postensados" localSheetId="3">#REF!</definedName>
    <definedName name="M.O._Colocación_Cables_Postensados" localSheetId="2">#REF!</definedName>
    <definedName name="M.O._Colocación_Cables_Postensados" localSheetId="0">#REF!</definedName>
    <definedName name="M.O._Colocación_Cables_Postensados" localSheetId="1">#REF!</definedName>
    <definedName name="M.O._Colocación_Cables_Postensados">#REF!</definedName>
    <definedName name="M.O._Colocación_Tabletas_Prefabricados" localSheetId="3">#REF!</definedName>
    <definedName name="M.O._Colocación_Tabletas_Prefabricados" localSheetId="2">#REF!</definedName>
    <definedName name="M.O._Colocación_Tabletas_Prefabricados" localSheetId="0">#REF!</definedName>
    <definedName name="M.O._Colocación_Tabletas_Prefabricados" localSheetId="1">#REF!</definedName>
    <definedName name="M.O._Colocación_Tabletas_Prefabricados">#REF!</definedName>
    <definedName name="M.O._Confección_Moldes" localSheetId="3">#REF!</definedName>
    <definedName name="M.O._Confección_Moldes" localSheetId="2">#REF!</definedName>
    <definedName name="M.O._Confección_Moldes" localSheetId="0">#REF!</definedName>
    <definedName name="M.O._Confección_Moldes" localSheetId="1">#REF!</definedName>
    <definedName name="M.O._Confección_Moldes">#REF!</definedName>
    <definedName name="M.O._Vigas_Postensadas__Incl._Cast." localSheetId="3">#REF!</definedName>
    <definedName name="M.O._Vigas_Postensadas__Incl._Cast." localSheetId="2">#REF!</definedName>
    <definedName name="M.O._Vigas_Postensadas__Incl._Cast." localSheetId="0">#REF!</definedName>
    <definedName name="M.O._Vigas_Postensadas__Incl._Cast." localSheetId="1">#REF!</definedName>
    <definedName name="M.O._Vigas_Postensadas__Incl._Cast.">#REF!</definedName>
    <definedName name="MACO">[4]EQUIPOS!$I$21</definedName>
    <definedName name="Madera" localSheetId="3">#REF!</definedName>
    <definedName name="Madera" localSheetId="2">#REF!</definedName>
    <definedName name="Madera" localSheetId="0">#REF!</definedName>
    <definedName name="Madera" localSheetId="1">#REF!</definedName>
    <definedName name="Madera">#REF!</definedName>
    <definedName name="mami" localSheetId="3">#REF!</definedName>
    <definedName name="mami" localSheetId="2">#REF!</definedName>
    <definedName name="mami" localSheetId="0">#REF!</definedName>
    <definedName name="mami" localSheetId="1">#REF!</definedName>
    <definedName name="mami">#REF!</definedName>
    <definedName name="mamii" localSheetId="3">#REF!</definedName>
    <definedName name="mamii" localSheetId="2">#REF!</definedName>
    <definedName name="mamii" localSheetId="0">#REF!</definedName>
    <definedName name="mamii" localSheetId="1">#REF!</definedName>
    <definedName name="mamii">#REF!</definedName>
    <definedName name="mamiii" localSheetId="3">#REF!</definedName>
    <definedName name="mamiii" localSheetId="2">#REF!</definedName>
    <definedName name="mamiii" localSheetId="0">#REF!</definedName>
    <definedName name="mamiii" localSheetId="1">#REF!</definedName>
    <definedName name="mamiii">#REF!</definedName>
    <definedName name="mamiiii" localSheetId="3">#REF!</definedName>
    <definedName name="mamiiii" localSheetId="2">#REF!</definedName>
    <definedName name="mamiiii" localSheetId="0">#REF!</definedName>
    <definedName name="mamiiii" localSheetId="1">#REF!</definedName>
    <definedName name="mamiiii">#REF!</definedName>
    <definedName name="Mano_de_Obra_Acero" localSheetId="3">#REF!</definedName>
    <definedName name="Mano_de_Obra_Acero" localSheetId="2">#REF!</definedName>
    <definedName name="Mano_de_Obra_Acero" localSheetId="0">#REF!</definedName>
    <definedName name="Mano_de_Obra_Acero" localSheetId="1">#REF!</definedName>
    <definedName name="Mano_de_Obra_Acero">#REF!</definedName>
    <definedName name="Mano_de_Obra_Madera" localSheetId="3">#REF!</definedName>
    <definedName name="Mano_de_Obra_Madera" localSheetId="2">#REF!</definedName>
    <definedName name="Mano_de_Obra_Madera" localSheetId="0">#REF!</definedName>
    <definedName name="Mano_de_Obra_Madera" localSheetId="1">#REF!</definedName>
    <definedName name="Mano_de_Obra_Madera">#REF!</definedName>
    <definedName name="mantenimientodemoldes" localSheetId="3">#REF!</definedName>
    <definedName name="mantenimientodemoldes" localSheetId="2">#REF!</definedName>
    <definedName name="mantenimientodemoldes" localSheetId="0">#REF!</definedName>
    <definedName name="mantenimientodemoldes" localSheetId="1">#REF!</definedName>
    <definedName name="mantenimientodemoldes">#REF!</definedName>
    <definedName name="manti" localSheetId="3">#REF!</definedName>
    <definedName name="manti" localSheetId="2">#REF!</definedName>
    <definedName name="manti" localSheetId="0">#REF!</definedName>
    <definedName name="manti" localSheetId="1">#REF!</definedName>
    <definedName name="manti">#REF!</definedName>
    <definedName name="mantii" localSheetId="3">#REF!</definedName>
    <definedName name="mantii" localSheetId="2">#REF!</definedName>
    <definedName name="mantii" localSheetId="0">#REF!</definedName>
    <definedName name="mantii" localSheetId="1">#REF!</definedName>
    <definedName name="mantii">#REF!</definedName>
    <definedName name="mantiii" localSheetId="3">#REF!</definedName>
    <definedName name="mantiii" localSheetId="2">#REF!</definedName>
    <definedName name="mantiii" localSheetId="0">#REF!</definedName>
    <definedName name="mantiii" localSheetId="1">#REF!</definedName>
    <definedName name="mantiii">#REF!</definedName>
    <definedName name="mantiiii" localSheetId="3">#REF!</definedName>
    <definedName name="mantiiii" localSheetId="2">#REF!</definedName>
    <definedName name="mantiiii" localSheetId="0">#REF!</definedName>
    <definedName name="mantiiii" localSheetId="1">#REF!</definedName>
    <definedName name="mantiiii">#REF!</definedName>
    <definedName name="MANTTRANSITO">#N/A</definedName>
    <definedName name="maquito" localSheetId="3">'[2]Listado Equipos a utilizar'!#REF!</definedName>
    <definedName name="maquito" localSheetId="2">'[2]Listado Equipos a utilizar'!#REF!</definedName>
    <definedName name="maquito" localSheetId="0">'[2]Listado Equipos a utilizar'!#REF!</definedName>
    <definedName name="maquito" localSheetId="1">'[2]Listado Equipos a utilizar'!#REF!</definedName>
    <definedName name="maquito">'[2]Listado Equipos a utilizar'!#REF!</definedName>
    <definedName name="martillo" localSheetId="3">#REF!</definedName>
    <definedName name="martillo" localSheetId="2">#REF!</definedName>
    <definedName name="martillo" localSheetId="0">#REF!</definedName>
    <definedName name="martillo" localSheetId="1">#REF!</definedName>
    <definedName name="martillo">#REF!</definedName>
    <definedName name="MBR" localSheetId="3">#REF!</definedName>
    <definedName name="MBR" localSheetId="2">#REF!</definedName>
    <definedName name="MBR" localSheetId="0">#REF!</definedName>
    <definedName name="MBR" localSheetId="1">#REF!</definedName>
    <definedName name="MBR">#REF!</definedName>
    <definedName name="mocarpinteria" localSheetId="3">#REF!</definedName>
    <definedName name="mocarpinteria" localSheetId="2">#REF!</definedName>
    <definedName name="mocarpinteria" localSheetId="0">#REF!</definedName>
    <definedName name="mocarpinteria" localSheetId="1">#REF!</definedName>
    <definedName name="mocarpinteria">#REF!</definedName>
    <definedName name="NCLASI" localSheetId="3">#REF!</definedName>
    <definedName name="NCLASI" localSheetId="2">#REF!</definedName>
    <definedName name="NCLASI" localSheetId="0">#REF!</definedName>
    <definedName name="NCLASI" localSheetId="1">#REF!</definedName>
    <definedName name="NCLASI">#REF!</definedName>
    <definedName name="NCLASII" localSheetId="3">#REF!</definedName>
    <definedName name="NCLASII" localSheetId="2">#REF!</definedName>
    <definedName name="NCLASII" localSheetId="0">#REF!</definedName>
    <definedName name="NCLASII" localSheetId="1">#REF!</definedName>
    <definedName name="NCLASII">#REF!</definedName>
    <definedName name="NCLASIII" localSheetId="3">#REF!</definedName>
    <definedName name="NCLASIII" localSheetId="2">#REF!</definedName>
    <definedName name="NCLASIII" localSheetId="0">#REF!</definedName>
    <definedName name="NCLASIII" localSheetId="1">#REF!</definedName>
    <definedName name="NCLASIII">#REF!</definedName>
    <definedName name="NCLASIIII" localSheetId="3">#REF!</definedName>
    <definedName name="NCLASIIII" localSheetId="2">#REF!</definedName>
    <definedName name="NCLASIIII" localSheetId="0">#REF!</definedName>
    <definedName name="NCLASIIII" localSheetId="1">#REF!</definedName>
    <definedName name="NCLASIIII">#REF!</definedName>
    <definedName name="nissan" localSheetId="3">'[2]Listado Equipos a utilizar'!#REF!</definedName>
    <definedName name="nissan" localSheetId="2">'[2]Listado Equipos a utilizar'!#REF!</definedName>
    <definedName name="nissan" localSheetId="0">'[2]Listado Equipos a utilizar'!#REF!</definedName>
    <definedName name="nissan" localSheetId="1">'[2]Listado Equipos a utilizar'!#REF!</definedName>
    <definedName name="nissan">'[2]Listado Equipos a utilizar'!#REF!</definedName>
    <definedName name="o0" localSheetId="3">#REF!</definedName>
    <definedName name="o0" localSheetId="2">#REF!</definedName>
    <definedName name="o0" localSheetId="0">#REF!</definedName>
    <definedName name="o0" localSheetId="1">#REF!</definedName>
    <definedName name="o0">#REF!</definedName>
    <definedName name="obi" localSheetId="3">#REF!</definedName>
    <definedName name="obi" localSheetId="2">#REF!</definedName>
    <definedName name="obi" localSheetId="0">#REF!</definedName>
    <definedName name="obi" localSheetId="1">#REF!</definedName>
    <definedName name="obi">#REF!</definedName>
    <definedName name="obii" localSheetId="3">#REF!</definedName>
    <definedName name="obii" localSheetId="2">#REF!</definedName>
    <definedName name="obii" localSheetId="0">#REF!</definedName>
    <definedName name="obii" localSheetId="1">#REF!</definedName>
    <definedName name="obii">#REF!</definedName>
    <definedName name="obiii" localSheetId="3">#REF!</definedName>
    <definedName name="obiii" localSheetId="2">#REF!</definedName>
    <definedName name="obiii" localSheetId="0">#REF!</definedName>
    <definedName name="obiii" localSheetId="1">#REF!</definedName>
    <definedName name="obiii">#REF!</definedName>
    <definedName name="obiiii" localSheetId="3">#REF!</definedName>
    <definedName name="obiiii" localSheetId="2">#REF!</definedName>
    <definedName name="obiiii" localSheetId="0">#REF!</definedName>
    <definedName name="obiiii" localSheetId="1">#REF!</definedName>
    <definedName name="obiiii">#REF!</definedName>
    <definedName name="Obrero_Dia">[7]MO!$C$11</definedName>
    <definedName name="Obrero_Hr">[6]MO!$D$11</definedName>
    <definedName name="ofi" localSheetId="3">#REF!</definedName>
    <definedName name="ofi" localSheetId="2">#REF!</definedName>
    <definedName name="ofi" localSheetId="0">#REF!</definedName>
    <definedName name="ofi" localSheetId="1">#REF!</definedName>
    <definedName name="ofi">#REF!</definedName>
    <definedName name="ofii" localSheetId="3">#REF!</definedName>
    <definedName name="ofii" localSheetId="2">#REF!</definedName>
    <definedName name="ofii" localSheetId="0">#REF!</definedName>
    <definedName name="ofii" localSheetId="1">#REF!</definedName>
    <definedName name="ofii">#REF!</definedName>
    <definedName name="ofiii" localSheetId="3">#REF!</definedName>
    <definedName name="ofiii" localSheetId="2">#REF!</definedName>
    <definedName name="ofiii" localSheetId="0">#REF!</definedName>
    <definedName name="ofiii" localSheetId="1">#REF!</definedName>
    <definedName name="ofiii">#REF!</definedName>
    <definedName name="ofiiii" localSheetId="3">#REF!</definedName>
    <definedName name="ofiiii" localSheetId="2">#REF!</definedName>
    <definedName name="ofiiii" localSheetId="0">#REF!</definedName>
    <definedName name="ofiiii" localSheetId="1">#REF!</definedName>
    <definedName name="ofiiii">#REF!</definedName>
    <definedName name="OISOE" localSheetId="3">#REF!</definedName>
    <definedName name="OISOE" localSheetId="2">#REF!</definedName>
    <definedName name="OISOE" localSheetId="0">#REF!</definedName>
    <definedName name="OISOE" localSheetId="1">#REF!</definedName>
    <definedName name="OISOE">#REF!</definedName>
    <definedName name="omencofrado" localSheetId="3">'[5]O.M. y Salarios'!#REF!</definedName>
    <definedName name="omencofrado" localSheetId="2">'[5]O.M. y Salarios'!#REF!</definedName>
    <definedName name="omencofrado" localSheetId="0">'[5]O.M. y Salarios'!#REF!</definedName>
    <definedName name="omencofrado" localSheetId="1">'[5]O.M. y Salarios'!#REF!</definedName>
    <definedName name="omencofrado">'[5]O.M. y Salarios'!#REF!</definedName>
    <definedName name="opala">[10]Salarios!$D$16</definedName>
    <definedName name="Operadorgrader">[4]OBRAMANO!$F$74</definedName>
    <definedName name="operadorpala">[4]OBRAMANO!$F$72</definedName>
    <definedName name="operadorretro">[4]OBRAMANO!$F$77</definedName>
    <definedName name="operadorrodillo">[4]OBRAMANO!$F$75</definedName>
    <definedName name="operadortractor">[4]OBRAMANO!$F$76</definedName>
    <definedName name="otractor">[10]Salarios!$D$14</definedName>
    <definedName name="P.U." localSheetId="3">#REF!</definedName>
    <definedName name="P.U." localSheetId="2">#REF!</definedName>
    <definedName name="P.U." localSheetId="0">#REF!</definedName>
    <definedName name="P.U." localSheetId="1">#REF!</definedName>
    <definedName name="P.U.">#REF!</definedName>
    <definedName name="pala" localSheetId="3">#REF!</definedName>
    <definedName name="pala" localSheetId="2">#REF!</definedName>
    <definedName name="pala" localSheetId="0">#REF!</definedName>
    <definedName name="pala" localSheetId="1">#REF!</definedName>
    <definedName name="pala">#REF!</definedName>
    <definedName name="peon">'[5]O.M. y Salarios'!$G$39</definedName>
    <definedName name="Peones" localSheetId="3">#REF!</definedName>
    <definedName name="Peones" localSheetId="2">#REF!</definedName>
    <definedName name="Peones" localSheetId="0">#REF!</definedName>
    <definedName name="Peones" localSheetId="1">#REF!</definedName>
    <definedName name="Peones">#REF!</definedName>
    <definedName name="pico" localSheetId="3">#REF!</definedName>
    <definedName name="pico" localSheetId="2">#REF!</definedName>
    <definedName name="pico" localSheetId="0">#REF!</definedName>
    <definedName name="pico" localSheetId="1">#REF!</definedName>
    <definedName name="pico">#REF!</definedName>
    <definedName name="pilote" localSheetId="3">#REF!</definedName>
    <definedName name="pilote" localSheetId="2">#REF!</definedName>
    <definedName name="pilote" localSheetId="0">#REF!</definedName>
    <definedName name="pilote" localSheetId="1">#REF!</definedName>
    <definedName name="pilote">#REF!</definedName>
    <definedName name="pilotes" localSheetId="3">#REF!</definedName>
    <definedName name="pilotes" localSheetId="2">#REF!</definedName>
    <definedName name="pilotes" localSheetId="0">#REF!</definedName>
    <definedName name="pilotes" localSheetId="1">#REF!</definedName>
    <definedName name="pilotes">#REF!</definedName>
    <definedName name="pinobruto">[4]MATERIALES!$G$33</definedName>
    <definedName name="Pintura_Epóxica_Popular" localSheetId="3">#REF!</definedName>
    <definedName name="Pintura_Epóxica_Popular" localSheetId="2">#REF!</definedName>
    <definedName name="Pintura_Epóxica_Popular" localSheetId="0">#REF!</definedName>
    <definedName name="Pintura_Epóxica_Popular" localSheetId="1">#REF!</definedName>
    <definedName name="Pintura_Epóxica_Popular">#REF!</definedName>
    <definedName name="pinturas" localSheetId="3">#REF!</definedName>
    <definedName name="pinturas" localSheetId="2">#REF!</definedName>
    <definedName name="pinturas" localSheetId="0">#REF!</definedName>
    <definedName name="pinturas" localSheetId="1">#REF!</definedName>
    <definedName name="pinturas">#REF!</definedName>
    <definedName name="Plancha_de_Plywood_4_x8_x3_4" localSheetId="3">#REF!</definedName>
    <definedName name="Plancha_de_Plywood_4_x8_x3_4" localSheetId="2">#REF!</definedName>
    <definedName name="Plancha_de_Plywood_4_x8_x3_4" localSheetId="0">#REF!</definedName>
    <definedName name="Plancha_de_Plywood_4_x8_x3_4" localSheetId="1">#REF!</definedName>
    <definedName name="Plancha_de_Plywood_4_x8_x3_4">#REF!</definedName>
    <definedName name="Planta_Eléctrica_para_tesado" localSheetId="3">#REF!</definedName>
    <definedName name="Planta_Eléctrica_para_tesado" localSheetId="2">#REF!</definedName>
    <definedName name="Planta_Eléctrica_para_tesado" localSheetId="0">#REF!</definedName>
    <definedName name="Planta_Eléctrica_para_tesado" localSheetId="1">#REF!</definedName>
    <definedName name="Planta_Eléctrica_para_tesado">#REF!</definedName>
    <definedName name="porciento" localSheetId="3">#REF!</definedName>
    <definedName name="porciento" localSheetId="2">#REF!</definedName>
    <definedName name="porciento" localSheetId="0">#REF!</definedName>
    <definedName name="porciento" localSheetId="1">#REF!</definedName>
    <definedName name="porciento">#REF!</definedName>
    <definedName name="preci" localSheetId="3">#REF!</definedName>
    <definedName name="preci" localSheetId="2">#REF!</definedName>
    <definedName name="preci" localSheetId="0">#REF!</definedName>
    <definedName name="preci" localSheetId="1">#REF!</definedName>
    <definedName name="preci">#REF!</definedName>
    <definedName name="precii" localSheetId="3">#REF!</definedName>
    <definedName name="precii" localSheetId="2">#REF!</definedName>
    <definedName name="precii" localSheetId="0">#REF!</definedName>
    <definedName name="precii" localSheetId="1">#REF!</definedName>
    <definedName name="precii">#REF!</definedName>
    <definedName name="preciii" localSheetId="3">#REF!</definedName>
    <definedName name="preciii" localSheetId="2">#REF!</definedName>
    <definedName name="preciii" localSheetId="0">#REF!</definedName>
    <definedName name="preciii" localSheetId="1">#REF!</definedName>
    <definedName name="preciii">#REF!</definedName>
    <definedName name="preciiii" localSheetId="3">#REF!</definedName>
    <definedName name="preciiii" localSheetId="2">#REF!</definedName>
    <definedName name="preciiii" localSheetId="0">#REF!</definedName>
    <definedName name="preciiii" localSheetId="1">#REF!</definedName>
    <definedName name="preciiii">#REF!</definedName>
    <definedName name="precios">[11]Precios!$A$4:$F$1576</definedName>
    <definedName name="preli" localSheetId="3">#REF!</definedName>
    <definedName name="preli" localSheetId="2">#REF!</definedName>
    <definedName name="preli" localSheetId="0">#REF!</definedName>
    <definedName name="preli" localSheetId="1">#REF!</definedName>
    <definedName name="preli">#REF!</definedName>
    <definedName name="prelii" localSheetId="3">#REF!</definedName>
    <definedName name="prelii" localSheetId="2">#REF!</definedName>
    <definedName name="prelii" localSheetId="0">#REF!</definedName>
    <definedName name="prelii" localSheetId="1">#REF!</definedName>
    <definedName name="prelii">#REF!</definedName>
    <definedName name="preliii" localSheetId="3">#REF!</definedName>
    <definedName name="preliii" localSheetId="2">#REF!</definedName>
    <definedName name="preliii" localSheetId="0">#REF!</definedName>
    <definedName name="preliii" localSheetId="1">#REF!</definedName>
    <definedName name="preliii">#REF!</definedName>
    <definedName name="preliiii" localSheetId="3">#REF!</definedName>
    <definedName name="preliiii" localSheetId="2">#REF!</definedName>
    <definedName name="preliiii" localSheetId="0">#REF!</definedName>
    <definedName name="preliiii" localSheetId="1">#REF!</definedName>
    <definedName name="preliiii">#REF!</definedName>
    <definedName name="presupuestoc1" localSheetId="3">#REF!</definedName>
    <definedName name="presupuestoc1" localSheetId="2">#REF!</definedName>
    <definedName name="presupuestoc1" localSheetId="0">#REF!</definedName>
    <definedName name="presupuestoc1" localSheetId="1">#REF!</definedName>
    <definedName name="presupuestoc1">#REF!</definedName>
    <definedName name="presupuestoc2" localSheetId="3">#REF!</definedName>
    <definedName name="presupuestoc2" localSheetId="2">#REF!</definedName>
    <definedName name="presupuestoc2" localSheetId="0">#REF!</definedName>
    <definedName name="presupuestoc2" localSheetId="1">#REF!</definedName>
    <definedName name="presupuestoc2">#REF!</definedName>
    <definedName name="PRIMA" localSheetId="3">#REF!</definedName>
    <definedName name="PRIMA" localSheetId="2">#REF!</definedName>
    <definedName name="PRIMA" localSheetId="0">#REF!</definedName>
    <definedName name="PRIMA" localSheetId="1">#REF!</definedName>
    <definedName name="PRIMA">#REF!</definedName>
    <definedName name="PROMEDIO" localSheetId="3">#REF!</definedName>
    <definedName name="PROMEDIO" localSheetId="2">#REF!</definedName>
    <definedName name="PROMEDIO" localSheetId="0">#REF!</definedName>
    <definedName name="PROMEDIO" localSheetId="1">#REF!</definedName>
    <definedName name="PROMEDIO">#REF!</definedName>
    <definedName name="Proyecto" localSheetId="3">#REF!</definedName>
    <definedName name="Proyecto" localSheetId="2">#REF!</definedName>
    <definedName name="Proyecto" localSheetId="0">#REF!</definedName>
    <definedName name="Proyecto" localSheetId="1">#REF!</definedName>
    <definedName name="Proyecto">#REF!</definedName>
    <definedName name="pti" localSheetId="3">#REF!</definedName>
    <definedName name="pti" localSheetId="2">#REF!</definedName>
    <definedName name="pti" localSheetId="0">#REF!</definedName>
    <definedName name="pti" localSheetId="1">#REF!</definedName>
    <definedName name="pti">#REF!</definedName>
    <definedName name="ptii" localSheetId="3">#REF!</definedName>
    <definedName name="ptii" localSheetId="2">#REF!</definedName>
    <definedName name="ptii" localSheetId="0">#REF!</definedName>
    <definedName name="ptii" localSheetId="1">#REF!</definedName>
    <definedName name="ptii">#REF!</definedName>
    <definedName name="ptiii" localSheetId="3">#REF!</definedName>
    <definedName name="ptiii" localSheetId="2">#REF!</definedName>
    <definedName name="ptiii" localSheetId="0">#REF!</definedName>
    <definedName name="ptiii" localSheetId="1">#REF!</definedName>
    <definedName name="ptiii">#REF!</definedName>
    <definedName name="ptiiii" localSheetId="3">#REF!</definedName>
    <definedName name="ptiiii" localSheetId="2">#REF!</definedName>
    <definedName name="ptiiii" localSheetId="0">#REF!</definedName>
    <definedName name="ptiiii" localSheetId="1">#REF!</definedName>
    <definedName name="ptiiii">#REF!</definedName>
    <definedName name="PU" localSheetId="3">#REF!</definedName>
    <definedName name="PU" localSheetId="2">#REF!</definedName>
    <definedName name="PU" localSheetId="0">#REF!</definedName>
    <definedName name="PU" localSheetId="1">#REF!</definedName>
    <definedName name="PU">#REF!</definedName>
    <definedName name="puacero" localSheetId="3">#REF!</definedName>
    <definedName name="puacero" localSheetId="2">#REF!</definedName>
    <definedName name="puacero" localSheetId="0">#REF!</definedName>
    <definedName name="puacero" localSheetId="1">#REF!</definedName>
    <definedName name="puacero">#REF!</definedName>
    <definedName name="pubaranda" localSheetId="3">#REF!</definedName>
    <definedName name="pubaranda" localSheetId="2">#REF!</definedName>
    <definedName name="pubaranda" localSheetId="0">#REF!</definedName>
    <definedName name="pubaranda" localSheetId="1">#REF!</definedName>
    <definedName name="pubaranda">#REF!</definedName>
    <definedName name="pucabezales" localSheetId="3">#REF!</definedName>
    <definedName name="pucabezales" localSheetId="2">#REF!</definedName>
    <definedName name="pucabezales" localSheetId="0">#REF!</definedName>
    <definedName name="pucabezales" localSheetId="1">#REF!</definedName>
    <definedName name="pucabezales">#REF!</definedName>
    <definedName name="pucastingbed" localSheetId="3">#REF!</definedName>
    <definedName name="pucastingbed" localSheetId="2">#REF!</definedName>
    <definedName name="pucastingbed" localSheetId="0">#REF!</definedName>
    <definedName name="pucastingbed" localSheetId="1">#REF!</definedName>
    <definedName name="pucastingbed">#REF!</definedName>
    <definedName name="PUCEMENTO" localSheetId="3">#REF!</definedName>
    <definedName name="PUCEMENTO" localSheetId="2">#REF!</definedName>
    <definedName name="PUCEMENTO" localSheetId="0">#REF!</definedName>
    <definedName name="PUCEMENTO" localSheetId="1">#REF!</definedName>
    <definedName name="PUCEMENTO">#REF!</definedName>
    <definedName name="puhormigon280" localSheetId="3">#REF!</definedName>
    <definedName name="puhormigon280" localSheetId="2">#REF!</definedName>
    <definedName name="puhormigon280" localSheetId="0">#REF!</definedName>
    <definedName name="puhormigon280" localSheetId="1">#REF!</definedName>
    <definedName name="puhormigon280">#REF!</definedName>
    <definedName name="puinyeccion" localSheetId="3">#REF!</definedName>
    <definedName name="puinyeccion" localSheetId="2">#REF!</definedName>
    <definedName name="puinyeccion" localSheetId="0">#REF!</definedName>
    <definedName name="puinyeccion" localSheetId="1">#REF!</definedName>
    <definedName name="puinyeccion">#REF!</definedName>
    <definedName name="pulosaaproche" localSheetId="3">#REF!</definedName>
    <definedName name="pulosaaproche" localSheetId="2">#REF!</definedName>
    <definedName name="pulosaaproche" localSheetId="0">#REF!</definedName>
    <definedName name="pulosaaproche" localSheetId="1">#REF!</definedName>
    <definedName name="pulosaaproche">#REF!</definedName>
    <definedName name="pulosacalzada" localSheetId="3">#REF!</definedName>
    <definedName name="pulosacalzada" localSheetId="2">#REF!</definedName>
    <definedName name="pulosacalzada" localSheetId="0">#REF!</definedName>
    <definedName name="pulosacalzada" localSheetId="1">#REF!</definedName>
    <definedName name="pulosacalzada">#REF!</definedName>
    <definedName name="PUMADERA" localSheetId="3">#REF!</definedName>
    <definedName name="PUMADERA" localSheetId="2">#REF!</definedName>
    <definedName name="PUMADERA" localSheetId="0">#REF!</definedName>
    <definedName name="PUMADERA" localSheetId="1">#REF!</definedName>
    <definedName name="PUMADERA">#REF!</definedName>
    <definedName name="punewjersey" localSheetId="3">#REF!</definedName>
    <definedName name="punewjersey" localSheetId="2">#REF!</definedName>
    <definedName name="punewjersey" localSheetId="0">#REF!</definedName>
    <definedName name="punewjersey" localSheetId="1">#REF!</definedName>
    <definedName name="punewjersey">#REF!</definedName>
    <definedName name="putabletas" localSheetId="3">#REF!</definedName>
    <definedName name="putabletas" localSheetId="2">#REF!</definedName>
    <definedName name="putabletas" localSheetId="0">#REF!</definedName>
    <definedName name="putabletas" localSheetId="1">#REF!</definedName>
    <definedName name="putabletas">#REF!</definedName>
    <definedName name="puvigastransversales" localSheetId="3">#REF!</definedName>
    <definedName name="puvigastransversales" localSheetId="2">#REF!</definedName>
    <definedName name="puvigastransversales" localSheetId="0">#REF!</definedName>
    <definedName name="puvigastransversales" localSheetId="1">#REF!</definedName>
    <definedName name="puvigastransversales">#REF!</definedName>
    <definedName name="rastra" localSheetId="3">'[2]Listado Equipos a utilizar'!#REF!</definedName>
    <definedName name="rastra" localSheetId="2">'[2]Listado Equipos a utilizar'!#REF!</definedName>
    <definedName name="rastra" localSheetId="0">'[2]Listado Equipos a utilizar'!#REF!</definedName>
    <definedName name="rastra" localSheetId="1">'[2]Listado Equipos a utilizar'!#REF!</definedName>
    <definedName name="rastra">'[2]Listado Equipos a utilizar'!#REF!</definedName>
    <definedName name="rastrapuas" localSheetId="3">'[2]Listado Equipos a utilizar'!#REF!</definedName>
    <definedName name="rastrapuas" localSheetId="2">'[2]Listado Equipos a utilizar'!#REF!</definedName>
    <definedName name="rastrapuas" localSheetId="0">'[2]Listado Equipos a utilizar'!#REF!</definedName>
    <definedName name="rastrapuas" localSheetId="1">'[2]Listado Equipos a utilizar'!#REF!</definedName>
    <definedName name="rastrapuas">'[2]Listado Equipos a utilizar'!#REF!</definedName>
    <definedName name="reesti" localSheetId="3">#REF!</definedName>
    <definedName name="reesti" localSheetId="2">#REF!</definedName>
    <definedName name="reesti" localSheetId="0">#REF!</definedName>
    <definedName name="reesti" localSheetId="1">#REF!</definedName>
    <definedName name="reesti">#REF!</definedName>
    <definedName name="reestii" localSheetId="3">#REF!</definedName>
    <definedName name="reestii" localSheetId="2">#REF!</definedName>
    <definedName name="reestii" localSheetId="0">#REF!</definedName>
    <definedName name="reestii" localSheetId="1">#REF!</definedName>
    <definedName name="reestii">#REF!</definedName>
    <definedName name="reestiii" localSheetId="3">#REF!</definedName>
    <definedName name="reestiii" localSheetId="2">#REF!</definedName>
    <definedName name="reestiii" localSheetId="0">#REF!</definedName>
    <definedName name="reestiii" localSheetId="1">#REF!</definedName>
    <definedName name="reestiii">#REF!</definedName>
    <definedName name="reestiiii" localSheetId="3">#REF!</definedName>
    <definedName name="reestiiii" localSheetId="2">#REF!</definedName>
    <definedName name="reestiiii" localSheetId="0">#REF!</definedName>
    <definedName name="reestiiii" localSheetId="1">#REF!</definedName>
    <definedName name="reestiiii">#REF!</definedName>
    <definedName name="regi" localSheetId="3">'[12]Pasarela de L=60.00'!#REF!</definedName>
    <definedName name="regi" localSheetId="2">'[12]Pasarela de L=60.00'!#REF!</definedName>
    <definedName name="regi" localSheetId="0">'[12]Pasarela de L=60.00'!#REF!</definedName>
    <definedName name="regi" localSheetId="1">'[12]Pasarela de L=60.00'!#REF!</definedName>
    <definedName name="regi">'[12]Pasarela de L=60.00'!#REF!</definedName>
    <definedName name="REGISTRO">#N/A</definedName>
    <definedName name="rei" localSheetId="3">#REF!</definedName>
    <definedName name="rei" localSheetId="2">#REF!</definedName>
    <definedName name="rei" localSheetId="0">#REF!</definedName>
    <definedName name="rei" localSheetId="1">#REF!</definedName>
    <definedName name="rei">#REF!</definedName>
    <definedName name="reii" localSheetId="3">#REF!</definedName>
    <definedName name="reii" localSheetId="2">#REF!</definedName>
    <definedName name="reii" localSheetId="0">#REF!</definedName>
    <definedName name="reii" localSheetId="1">#REF!</definedName>
    <definedName name="reii">#REF!</definedName>
    <definedName name="reiii" localSheetId="3">#REF!</definedName>
    <definedName name="reiii" localSheetId="2">#REF!</definedName>
    <definedName name="reiii" localSheetId="0">#REF!</definedName>
    <definedName name="reiii" localSheetId="1">#REF!</definedName>
    <definedName name="reiii">#REF!</definedName>
    <definedName name="reiiii" localSheetId="3">#REF!</definedName>
    <definedName name="reiiii" localSheetId="2">#REF!</definedName>
    <definedName name="reiiii" localSheetId="0">#REF!</definedName>
    <definedName name="reiiii" localSheetId="1">#REF!</definedName>
    <definedName name="reiiii">#REF!</definedName>
    <definedName name="retui" localSheetId="3">#REF!</definedName>
    <definedName name="retui" localSheetId="2">#REF!</definedName>
    <definedName name="retui" localSheetId="0">#REF!</definedName>
    <definedName name="retui" localSheetId="1">#REF!</definedName>
    <definedName name="retui">#REF!</definedName>
    <definedName name="retuii" localSheetId="3">#REF!</definedName>
    <definedName name="retuii" localSheetId="2">#REF!</definedName>
    <definedName name="retuii" localSheetId="0">#REF!</definedName>
    <definedName name="retuii" localSheetId="1">#REF!</definedName>
    <definedName name="retuii">#REF!</definedName>
    <definedName name="retuiii" localSheetId="3">#REF!</definedName>
    <definedName name="retuiii" localSheetId="2">#REF!</definedName>
    <definedName name="retuiii" localSheetId="0">#REF!</definedName>
    <definedName name="retuiii" localSheetId="1">#REF!</definedName>
    <definedName name="retuiii">#REF!</definedName>
    <definedName name="retuiiii" localSheetId="3">#REF!</definedName>
    <definedName name="retuiiii" localSheetId="2">#REF!</definedName>
    <definedName name="retuiiii" localSheetId="0">#REF!</definedName>
    <definedName name="retuiiii" localSheetId="1">#REF!</definedName>
    <definedName name="retuiiii">#REF!</definedName>
    <definedName name="rodillo" localSheetId="3">'[2]Listado Equipos a utilizar'!#REF!</definedName>
    <definedName name="rodillo" localSheetId="2">'[2]Listado Equipos a utilizar'!#REF!</definedName>
    <definedName name="rodillo" localSheetId="0">'[2]Listado Equipos a utilizar'!#REF!</definedName>
    <definedName name="rodillo" localSheetId="1">'[2]Listado Equipos a utilizar'!#REF!</definedName>
    <definedName name="rodillo">'[2]Listado Equipos a utilizar'!#REF!</definedName>
    <definedName name="rodneu" localSheetId="3">'[2]Listado Equipos a utilizar'!#REF!</definedName>
    <definedName name="rodneu" localSheetId="2">'[2]Listado Equipos a utilizar'!#REF!</definedName>
    <definedName name="rodneu" localSheetId="0">'[2]Listado Equipos a utilizar'!#REF!</definedName>
    <definedName name="rodneu" localSheetId="1">'[2]Listado Equipos a utilizar'!#REF!</definedName>
    <definedName name="rodneu">'[2]Listado Equipos a utilizar'!#REF!</definedName>
    <definedName name="roti" localSheetId="3">#REF!</definedName>
    <definedName name="roti" localSheetId="2">#REF!</definedName>
    <definedName name="roti" localSheetId="0">#REF!</definedName>
    <definedName name="roti" localSheetId="1">#REF!</definedName>
    <definedName name="roti">#REF!</definedName>
    <definedName name="rotii" localSheetId="3">#REF!</definedName>
    <definedName name="rotii" localSheetId="2">#REF!</definedName>
    <definedName name="rotii" localSheetId="0">#REF!</definedName>
    <definedName name="rotii" localSheetId="1">#REF!</definedName>
    <definedName name="rotii">#REF!</definedName>
    <definedName name="rotiii" localSheetId="3">#REF!</definedName>
    <definedName name="rotiii" localSheetId="2">#REF!</definedName>
    <definedName name="rotiii" localSheetId="0">#REF!</definedName>
    <definedName name="rotiii" localSheetId="1">#REF!</definedName>
    <definedName name="rotiii">#REF!</definedName>
    <definedName name="rotiiii" localSheetId="3">#REF!</definedName>
    <definedName name="rotiiii" localSheetId="2">#REF!</definedName>
    <definedName name="rotiiii" localSheetId="0">#REF!</definedName>
    <definedName name="rotiiii" localSheetId="1">#REF!</definedName>
    <definedName name="rotiiii">#REF!</definedName>
    <definedName name="rvesti" localSheetId="3">#REF!</definedName>
    <definedName name="rvesti" localSheetId="2">#REF!</definedName>
    <definedName name="rvesti" localSheetId="0">#REF!</definedName>
    <definedName name="rvesti" localSheetId="1">#REF!</definedName>
    <definedName name="rvesti">#REF!</definedName>
    <definedName name="rvestii" localSheetId="3">#REF!</definedName>
    <definedName name="rvestii" localSheetId="2">#REF!</definedName>
    <definedName name="rvestii" localSheetId="0">#REF!</definedName>
    <definedName name="rvestii" localSheetId="1">#REF!</definedName>
    <definedName name="rvestii">#REF!</definedName>
    <definedName name="rvestiii" localSheetId="3">#REF!</definedName>
    <definedName name="rvestiii" localSheetId="2">#REF!</definedName>
    <definedName name="rvestiii" localSheetId="0">#REF!</definedName>
    <definedName name="rvestiii" localSheetId="1">#REF!</definedName>
    <definedName name="rvestiii">#REF!</definedName>
    <definedName name="rvestiiii" localSheetId="3">#REF!</definedName>
    <definedName name="rvestiiii" localSheetId="2">#REF!</definedName>
    <definedName name="rvestiiii" localSheetId="0">#REF!</definedName>
    <definedName name="rvestiiii" localSheetId="1">#REF!</definedName>
    <definedName name="rvestiiii">#REF!</definedName>
    <definedName name="SDFSDD" localSheetId="3">#REF!</definedName>
    <definedName name="SDFSDD" localSheetId="2">#REF!</definedName>
    <definedName name="SDFSDD" localSheetId="0">#REF!</definedName>
    <definedName name="SDFSDD" localSheetId="1">#REF!</definedName>
    <definedName name="SDFSDD">#REF!</definedName>
    <definedName name="SEGUROS" localSheetId="3">#REF!</definedName>
    <definedName name="SEGUROS" localSheetId="2">#REF!</definedName>
    <definedName name="SEGUROS" localSheetId="0">#REF!</definedName>
    <definedName name="SEGUROS" localSheetId="1">#REF!</definedName>
    <definedName name="SEGUROS">#REF!</definedName>
    <definedName name="senai" localSheetId="3">#REF!</definedName>
    <definedName name="senai" localSheetId="2">#REF!</definedName>
    <definedName name="senai" localSheetId="0">#REF!</definedName>
    <definedName name="senai" localSheetId="1">#REF!</definedName>
    <definedName name="senai">#REF!</definedName>
    <definedName name="senaii" localSheetId="3">#REF!</definedName>
    <definedName name="senaii" localSheetId="2">#REF!</definedName>
    <definedName name="senaii" localSheetId="0">#REF!</definedName>
    <definedName name="senaii" localSheetId="1">#REF!</definedName>
    <definedName name="senaii">#REF!</definedName>
    <definedName name="senaiii" localSheetId="3">#REF!</definedName>
    <definedName name="senaiii" localSheetId="2">#REF!</definedName>
    <definedName name="senaiii" localSheetId="0">#REF!</definedName>
    <definedName name="senaiii" localSheetId="1">#REF!</definedName>
    <definedName name="senaiii">#REF!</definedName>
    <definedName name="senaiiii" localSheetId="3">#REF!</definedName>
    <definedName name="senaiiii" localSheetId="2">#REF!</definedName>
    <definedName name="senaiiii" localSheetId="0">#REF!</definedName>
    <definedName name="senaiiii" localSheetId="1">#REF!</definedName>
    <definedName name="senaiiii">#REF!</definedName>
    <definedName name="Sereno_Mes">[7]MO!$B$16</definedName>
    <definedName name="solvente" localSheetId="3">#REF!</definedName>
    <definedName name="solvente" localSheetId="2">#REF!</definedName>
    <definedName name="solvente" localSheetId="0">#REF!</definedName>
    <definedName name="solvente" localSheetId="1">#REF!</definedName>
    <definedName name="solvente">#REF!</definedName>
    <definedName name="SUB" localSheetId="3">#REF!</definedName>
    <definedName name="SUB" localSheetId="2">#REF!</definedName>
    <definedName name="SUB" localSheetId="0">#REF!</definedName>
    <definedName name="SUB" localSheetId="1">#REF!</definedName>
    <definedName name="SUB">#REF!</definedName>
    <definedName name="SUBBASE">#N/A</definedName>
    <definedName name="Subida__Bajada_y_Transporte_Cemento" localSheetId="3">#REF!</definedName>
    <definedName name="Subida__Bajada_y_Transporte_Cemento" localSheetId="2">#REF!</definedName>
    <definedName name="Subida__Bajada_y_Transporte_Cemento" localSheetId="0">#REF!</definedName>
    <definedName name="Subida__Bajada_y_Transporte_Cemento" localSheetId="1">#REF!</definedName>
    <definedName name="Subida__Bajada_y_Transporte_Cemento">#REF!</definedName>
    <definedName name="subtotal" localSheetId="3">#REF!</definedName>
    <definedName name="subtotal" localSheetId="2">#REF!</definedName>
    <definedName name="subtotal" localSheetId="0">#REF!</definedName>
    <definedName name="subtotal" localSheetId="1">#REF!</definedName>
    <definedName name="subtotal">#REF!</definedName>
    <definedName name="SUBTOTAL1" localSheetId="3">#REF!</definedName>
    <definedName name="SUBTOTAL1" localSheetId="2">#REF!</definedName>
    <definedName name="SUBTOTAL1" localSheetId="0">#REF!</definedName>
    <definedName name="SUBTOTAL1" localSheetId="1">#REF!</definedName>
    <definedName name="SUBTOTAL1">#REF!</definedName>
    <definedName name="SUBTOTALA" localSheetId="3">#REF!</definedName>
    <definedName name="SUBTOTALA" localSheetId="2">#REF!</definedName>
    <definedName name="SUBTOTALA" localSheetId="0">#REF!</definedName>
    <definedName name="SUBTOTALA" localSheetId="1">#REF!</definedName>
    <definedName name="SUBTOTALA">#REF!</definedName>
    <definedName name="SUBTOTALGASTOSGENERALES" localSheetId="3">#REF!</definedName>
    <definedName name="SUBTOTALGASTOSGENERALES" localSheetId="2">#REF!</definedName>
    <definedName name="SUBTOTALGASTOSGENERALES" localSheetId="0">#REF!</definedName>
    <definedName name="SUBTOTALGASTOSGENERALES" localSheetId="1">#REF!</definedName>
    <definedName name="SUBTOTALGASTOSGENERALES">#REF!</definedName>
    <definedName name="SUBTOTALGASTOSGENERALES1" localSheetId="3">#REF!</definedName>
    <definedName name="SUBTOTALGASTOSGENERALES1" localSheetId="2">#REF!</definedName>
    <definedName name="SUBTOTALGASTOSGENERALES1" localSheetId="0">#REF!</definedName>
    <definedName name="SUBTOTALGASTOSGENERALES1" localSheetId="1">#REF!</definedName>
    <definedName name="SUBTOTALGASTOSGENERALES1">#REF!</definedName>
    <definedName name="SUBTOTALPRESU" localSheetId="3">#REF!</definedName>
    <definedName name="SUBTOTALPRESU" localSheetId="2">#REF!</definedName>
    <definedName name="SUBTOTALPRESU" localSheetId="0">#REF!</definedName>
    <definedName name="SUBTOTALPRESU" localSheetId="1">#REF!</definedName>
    <definedName name="SUBTOTALPRESU">#REF!</definedName>
    <definedName name="SUELDO" localSheetId="3">#REF!</definedName>
    <definedName name="SUELDO" localSheetId="2">#REF!</definedName>
    <definedName name="SUELDO" localSheetId="0">#REF!</definedName>
    <definedName name="SUELDO" localSheetId="1">#REF!</definedName>
    <definedName name="SUELDO">#REF!</definedName>
    <definedName name="SUMINISTROS" localSheetId="3">#REF!</definedName>
    <definedName name="SUMINISTROS" localSheetId="2">#REF!</definedName>
    <definedName name="SUMINISTROS" localSheetId="0">#REF!</definedName>
    <definedName name="SUMINISTROS" localSheetId="1">#REF!</definedName>
    <definedName name="SUMINISTROS">#REF!</definedName>
    <definedName name="tablestacas" localSheetId="3">#REF!</definedName>
    <definedName name="tablestacas" localSheetId="2">#REF!</definedName>
    <definedName name="tablestacas" localSheetId="0">#REF!</definedName>
    <definedName name="tablestacas" localSheetId="1">#REF!</definedName>
    <definedName name="tablestacas">#REF!</definedName>
    <definedName name="TABLETAS" localSheetId="3">#REF!</definedName>
    <definedName name="TABLETAS" localSheetId="2">#REF!</definedName>
    <definedName name="TABLETAS" localSheetId="0">#REF!</definedName>
    <definedName name="TABLETAS" localSheetId="1">#REF!</definedName>
    <definedName name="TABLETAS">#REF!</definedName>
    <definedName name="tetuii" localSheetId="3">#REF!</definedName>
    <definedName name="tetuii" localSheetId="2">#REF!</definedName>
    <definedName name="tetuii" localSheetId="0">#REF!</definedName>
    <definedName name="tetuii" localSheetId="1">#REF!</definedName>
    <definedName name="tetuii">#REF!</definedName>
    <definedName name="tie" localSheetId="3">#REF!</definedName>
    <definedName name="tie" localSheetId="2">#REF!</definedName>
    <definedName name="tie" localSheetId="0">#REF!</definedName>
    <definedName name="tie" localSheetId="1">#REF!</definedName>
    <definedName name="tie">#REF!</definedName>
    <definedName name="_xlnm.Print_Titles" localSheetId="3">'Camino Cruce El Gorro '!$1:$9</definedName>
    <definedName name="_xlnm.Print_Titles" localSheetId="2">'Cruce Las Lilas'!$1:$7</definedName>
    <definedName name="_xlnm.Print_Titles" localSheetId="0">'EL TABLON '!$1:$7</definedName>
    <definedName name="_xlnm.Print_Titles" localSheetId="1">'la ceiba '!$1:$7</definedName>
    <definedName name="_xlnm.Print_Titles" localSheetId="4">'Los Hoyos - El Placer'!$1:$7</definedName>
    <definedName name="_xlnm.Print_Titles" localSheetId="5">'Ranchito - La Ceiba'!$1:$7</definedName>
    <definedName name="tiza" localSheetId="3">#REF!</definedName>
    <definedName name="tiza" localSheetId="2">#REF!</definedName>
    <definedName name="tiza" localSheetId="0">#REF!</definedName>
    <definedName name="tiza" localSheetId="1">#REF!</definedName>
    <definedName name="tiza">#REF!</definedName>
    <definedName name="tony" localSheetId="3">'[12]Pasarela de L=60.00'!#REF!</definedName>
    <definedName name="tony" localSheetId="2">'[12]Pasarela de L=60.00'!#REF!</definedName>
    <definedName name="tony" localSheetId="0">'[12]Pasarela de L=60.00'!#REF!</definedName>
    <definedName name="tony" localSheetId="1">'[12]Pasarela de L=60.00'!#REF!</definedName>
    <definedName name="tony">'[12]Pasarela de L=60.00'!#REF!</definedName>
    <definedName name="TOPOGRAFIA" localSheetId="3">#REF!</definedName>
    <definedName name="TOPOGRAFIA" localSheetId="2">#REF!</definedName>
    <definedName name="TOPOGRAFIA" localSheetId="0">#REF!</definedName>
    <definedName name="TOPOGRAFIA" localSheetId="1">#REF!</definedName>
    <definedName name="TOPOGRAFIA">#REF!</definedName>
    <definedName name="Tornillos_5_x3_8" localSheetId="3">#REF!</definedName>
    <definedName name="Tornillos_5_x3_8" localSheetId="2">#REF!</definedName>
    <definedName name="Tornillos_5_x3_8" localSheetId="0">#REF!</definedName>
    <definedName name="Tornillos_5_x3_8" localSheetId="1">#REF!</definedName>
    <definedName name="Tornillos_5_x3_8">#REF!</definedName>
    <definedName name="tosi" localSheetId="3">#REF!</definedName>
    <definedName name="tosi" localSheetId="2">#REF!</definedName>
    <definedName name="tosi" localSheetId="0">#REF!</definedName>
    <definedName name="tosi" localSheetId="1">#REF!</definedName>
    <definedName name="tosi">#REF!</definedName>
    <definedName name="tosii" localSheetId="3">#REF!</definedName>
    <definedName name="tosii" localSheetId="2">#REF!</definedName>
    <definedName name="tosii" localSheetId="0">#REF!</definedName>
    <definedName name="tosii" localSheetId="1">#REF!</definedName>
    <definedName name="tosii">#REF!</definedName>
    <definedName name="tosiii" localSheetId="3">#REF!</definedName>
    <definedName name="tosiii" localSheetId="2">#REF!</definedName>
    <definedName name="tosiii" localSheetId="0">#REF!</definedName>
    <definedName name="tosiii" localSheetId="1">#REF!</definedName>
    <definedName name="tosiii">#REF!</definedName>
    <definedName name="tosiiii" localSheetId="3">#REF!</definedName>
    <definedName name="tosiiii" localSheetId="2">#REF!</definedName>
    <definedName name="tosiiii" localSheetId="0">#REF!</definedName>
    <definedName name="tosiiii" localSheetId="1">#REF!</definedName>
    <definedName name="tosiiii">#REF!</definedName>
    <definedName name="totalgeneral" localSheetId="3">#REF!</definedName>
    <definedName name="totalgeneral" localSheetId="2">#REF!</definedName>
    <definedName name="totalgeneral" localSheetId="0">#REF!</definedName>
    <definedName name="totalgeneral" localSheetId="1">#REF!</definedName>
    <definedName name="totalgeneral">#REF!</definedName>
    <definedName name="TRACTORD">[8]EQUIPOS!$D$14</definedName>
    <definedName name="tractorm" localSheetId="3">'[2]Listado Equipos a utilizar'!#REF!</definedName>
    <definedName name="tractorm" localSheetId="2">'[2]Listado Equipos a utilizar'!#REF!</definedName>
    <definedName name="tractorm" localSheetId="0">'[2]Listado Equipos a utilizar'!#REF!</definedName>
    <definedName name="tractorm" localSheetId="1">'[2]Listado Equipos a utilizar'!#REF!</definedName>
    <definedName name="tractorm">'[2]Listado Equipos a utilizar'!#REF!</definedName>
    <definedName name="transpasf" localSheetId="3">'[2]Listado Equipos a utilizar'!#REF!</definedName>
    <definedName name="transpasf" localSheetId="2">'[2]Listado Equipos a utilizar'!#REF!</definedName>
    <definedName name="transpasf" localSheetId="0">'[2]Listado Equipos a utilizar'!#REF!</definedName>
    <definedName name="transpasf" localSheetId="1">'[2]Listado Equipos a utilizar'!#REF!</definedName>
    <definedName name="transpasf">'[2]Listado Equipos a utilizar'!#REF!</definedName>
    <definedName name="transporte">'[5]Resumen Precio Equipos'!$C$30</definedName>
    <definedName name="Tratamiento_Moldes_para_Barandilla" localSheetId="3">#REF!</definedName>
    <definedName name="Tratamiento_Moldes_para_Barandilla" localSheetId="2">#REF!</definedName>
    <definedName name="Tratamiento_Moldes_para_Barandilla" localSheetId="0">#REF!</definedName>
    <definedName name="Tratamiento_Moldes_para_Barandilla" localSheetId="1">#REF!</definedName>
    <definedName name="Tratamiento_Moldes_para_Barandilla">#REF!</definedName>
    <definedName name="truct" localSheetId="3">[5]Materiales!#REF!</definedName>
    <definedName name="truct" localSheetId="2">[5]Materiales!#REF!</definedName>
    <definedName name="truct" localSheetId="0">[5]Materiales!#REF!</definedName>
    <definedName name="truct" localSheetId="1">[5]Materiales!#REF!</definedName>
    <definedName name="truct">[5]Materiales!#REF!</definedName>
    <definedName name="tubai" localSheetId="3">#REF!</definedName>
    <definedName name="tubai" localSheetId="2">#REF!</definedName>
    <definedName name="tubai" localSheetId="0">#REF!</definedName>
    <definedName name="tubai" localSheetId="1">#REF!</definedName>
    <definedName name="tubai">#REF!</definedName>
    <definedName name="tubaii" localSheetId="3">#REF!</definedName>
    <definedName name="tubaii" localSheetId="2">#REF!</definedName>
    <definedName name="tubaii" localSheetId="0">#REF!</definedName>
    <definedName name="tubaii" localSheetId="1">#REF!</definedName>
    <definedName name="tubaii">#REF!</definedName>
    <definedName name="tubaiii" localSheetId="3">#REF!</definedName>
    <definedName name="tubaiii" localSheetId="2">#REF!</definedName>
    <definedName name="tubaiii" localSheetId="0">#REF!</definedName>
    <definedName name="tubaiii" localSheetId="1">#REF!</definedName>
    <definedName name="tubaiii">#REF!</definedName>
    <definedName name="tubaiiii" localSheetId="3">#REF!</definedName>
    <definedName name="tubaiiii" localSheetId="2">#REF!</definedName>
    <definedName name="tubaiiii" localSheetId="0">#REF!</definedName>
    <definedName name="tubaiiii" localSheetId="1">#REF!</definedName>
    <definedName name="tubaiiii">#REF!</definedName>
    <definedName name="tubei" localSheetId="3">#REF!</definedName>
    <definedName name="tubei" localSheetId="2">#REF!</definedName>
    <definedName name="tubei" localSheetId="0">#REF!</definedName>
    <definedName name="tubei" localSheetId="1">#REF!</definedName>
    <definedName name="tubei">#REF!</definedName>
    <definedName name="tubeii" localSheetId="3">#REF!</definedName>
    <definedName name="tubeii" localSheetId="2">#REF!</definedName>
    <definedName name="tubeii" localSheetId="0">#REF!</definedName>
    <definedName name="tubeii" localSheetId="1">#REF!</definedName>
    <definedName name="tubeii">#REF!</definedName>
    <definedName name="tubeiii" localSheetId="3">#REF!</definedName>
    <definedName name="tubeiii" localSheetId="2">#REF!</definedName>
    <definedName name="tubeiii" localSheetId="0">#REF!</definedName>
    <definedName name="tubeiii" localSheetId="1">#REF!</definedName>
    <definedName name="tubeiii">#REF!</definedName>
    <definedName name="tubeiiii" localSheetId="3">#REF!</definedName>
    <definedName name="tubeiiii" localSheetId="2">#REF!</definedName>
    <definedName name="tubeiiii" localSheetId="0">#REF!</definedName>
    <definedName name="tubeiiii" localSheetId="1">#REF!</definedName>
    <definedName name="tubeiiii">#REF!</definedName>
    <definedName name="tubi" localSheetId="3">#REF!</definedName>
    <definedName name="tubi" localSheetId="2">#REF!</definedName>
    <definedName name="tubi" localSheetId="0">#REF!</definedName>
    <definedName name="tubi" localSheetId="1">#REF!</definedName>
    <definedName name="tubi">#REF!</definedName>
    <definedName name="tubii" localSheetId="3">#REF!</definedName>
    <definedName name="tubii" localSheetId="2">#REF!</definedName>
    <definedName name="tubii" localSheetId="0">#REF!</definedName>
    <definedName name="tubii" localSheetId="1">#REF!</definedName>
    <definedName name="tubii">#REF!</definedName>
    <definedName name="tubiii" localSheetId="3">#REF!</definedName>
    <definedName name="tubiii" localSheetId="2">#REF!</definedName>
    <definedName name="tubiii" localSheetId="0">#REF!</definedName>
    <definedName name="tubiii" localSheetId="1">#REF!</definedName>
    <definedName name="tubiii">#REF!</definedName>
    <definedName name="tubiiii" localSheetId="3">#REF!</definedName>
    <definedName name="tubiiii" localSheetId="2">#REF!</definedName>
    <definedName name="tubiiii" localSheetId="0">#REF!</definedName>
    <definedName name="tubiiii" localSheetId="1">#REF!</definedName>
    <definedName name="tubiiii">#REF!</definedName>
    <definedName name="tuboi" localSheetId="3">#REF!</definedName>
    <definedName name="tuboi" localSheetId="2">#REF!</definedName>
    <definedName name="tuboi" localSheetId="0">#REF!</definedName>
    <definedName name="tuboi" localSheetId="1">#REF!</definedName>
    <definedName name="tuboi">#REF!</definedName>
    <definedName name="tuboii" localSheetId="3">#REF!</definedName>
    <definedName name="tuboii" localSheetId="2">#REF!</definedName>
    <definedName name="tuboii" localSheetId="0">#REF!</definedName>
    <definedName name="tuboii" localSheetId="1">#REF!</definedName>
    <definedName name="tuboii">#REF!</definedName>
    <definedName name="tuboiii" localSheetId="3">#REF!</definedName>
    <definedName name="tuboiii" localSheetId="2">#REF!</definedName>
    <definedName name="tuboiii" localSheetId="0">#REF!</definedName>
    <definedName name="tuboiii" localSheetId="1">#REF!</definedName>
    <definedName name="tuboiii">#REF!</definedName>
    <definedName name="tuboiiii" localSheetId="3">#REF!</definedName>
    <definedName name="tuboiiii" localSheetId="2">#REF!</definedName>
    <definedName name="tuboiiii" localSheetId="0">#REF!</definedName>
    <definedName name="tuboiiii" localSheetId="1">#REF!</definedName>
    <definedName name="tuboiiii">#REF!</definedName>
    <definedName name="tubui" localSheetId="3">#REF!</definedName>
    <definedName name="tubui" localSheetId="2">#REF!</definedName>
    <definedName name="tubui" localSheetId="0">#REF!</definedName>
    <definedName name="tubui" localSheetId="1">#REF!</definedName>
    <definedName name="tubui">#REF!</definedName>
    <definedName name="tubuii" localSheetId="3">#REF!</definedName>
    <definedName name="tubuii" localSheetId="2">#REF!</definedName>
    <definedName name="tubuii" localSheetId="0">#REF!</definedName>
    <definedName name="tubuii" localSheetId="1">#REF!</definedName>
    <definedName name="tubuii">#REF!</definedName>
    <definedName name="tubuiii" localSheetId="3">#REF!</definedName>
    <definedName name="tubuiii" localSheetId="2">#REF!</definedName>
    <definedName name="tubuiii" localSheetId="0">#REF!</definedName>
    <definedName name="tubuiii" localSheetId="1">#REF!</definedName>
    <definedName name="tubuiii">#REF!</definedName>
    <definedName name="tubuiiii" localSheetId="3">#REF!</definedName>
    <definedName name="tubuiiii" localSheetId="2">#REF!</definedName>
    <definedName name="tubuiiii" localSheetId="0">#REF!</definedName>
    <definedName name="tubuiiii" localSheetId="1">#REF!</definedName>
    <definedName name="tubuiiii">#REF!</definedName>
    <definedName name="UD." localSheetId="3">#REF!</definedName>
    <definedName name="UD." localSheetId="2">#REF!</definedName>
    <definedName name="UD." localSheetId="0">#REF!</definedName>
    <definedName name="UD." localSheetId="1">#REF!</definedName>
    <definedName name="UD.">#REF!</definedName>
    <definedName name="vaciado" localSheetId="3">#REF!</definedName>
    <definedName name="vaciado" localSheetId="2">#REF!</definedName>
    <definedName name="vaciado" localSheetId="0">#REF!</definedName>
    <definedName name="vaciado" localSheetId="1">#REF!</definedName>
    <definedName name="vaciado">#REF!</definedName>
    <definedName name="VALOR" localSheetId="3">#REF!</definedName>
    <definedName name="VALOR" localSheetId="2">#REF!</definedName>
    <definedName name="VALOR" localSheetId="0">#REF!</definedName>
    <definedName name="VALOR" localSheetId="1">#REF!</definedName>
    <definedName name="VALOR">#REF!</definedName>
    <definedName name="valora" localSheetId="3">#REF!</definedName>
    <definedName name="valora" localSheetId="2">#REF!</definedName>
    <definedName name="valora" localSheetId="0">#REF!</definedName>
    <definedName name="valora" localSheetId="1">#REF!</definedName>
    <definedName name="valora">#REF!</definedName>
    <definedName name="valorp" localSheetId="3">#REF!</definedName>
    <definedName name="valorp" localSheetId="2">#REF!</definedName>
    <definedName name="valorp" localSheetId="0">#REF!</definedName>
    <definedName name="valorp" localSheetId="1">#REF!</definedName>
    <definedName name="valorp">#REF!</definedName>
    <definedName name="VALORPRESUPUESTO" localSheetId="3">#REF!</definedName>
    <definedName name="VALORPRESUPUESTO" localSheetId="2">#REF!</definedName>
    <definedName name="VALORPRESUPUESTO" localSheetId="0">#REF!</definedName>
    <definedName name="VALORPRESUPUESTO" localSheetId="1">#REF!</definedName>
    <definedName name="VALORPRESUPUESTO">#REF!</definedName>
    <definedName name="varillas" localSheetId="3">#REF!</definedName>
    <definedName name="varillas" localSheetId="2">#REF!</definedName>
    <definedName name="varillas" localSheetId="0">#REF!</definedName>
    <definedName name="varillas" localSheetId="1">#REF!</definedName>
    <definedName name="varillas">#REF!</definedName>
    <definedName name="volteobote" localSheetId="3">'[2]Listado Equipos a utilizar'!#REF!</definedName>
    <definedName name="volteobote" localSheetId="2">'[2]Listado Equipos a utilizar'!#REF!</definedName>
    <definedName name="volteobote" localSheetId="0">'[2]Listado Equipos a utilizar'!#REF!</definedName>
    <definedName name="volteobote" localSheetId="1">'[2]Listado Equipos a utilizar'!#REF!</definedName>
    <definedName name="volteobote">'[2]Listado Equipos a utilizar'!#REF!</definedName>
    <definedName name="volteobotela" localSheetId="3">'[2]Listado Equipos a utilizar'!#REF!</definedName>
    <definedName name="volteobotela" localSheetId="2">'[2]Listado Equipos a utilizar'!#REF!</definedName>
    <definedName name="volteobotela" localSheetId="0">'[2]Listado Equipos a utilizar'!#REF!</definedName>
    <definedName name="volteobotela" localSheetId="1">'[2]Listado Equipos a utilizar'!#REF!</definedName>
    <definedName name="volteobotela">'[2]Listado Equipos a utilizar'!#REF!</definedName>
    <definedName name="volteobotelargo" localSheetId="3">'[2]Listado Equipos a utilizar'!#REF!</definedName>
    <definedName name="volteobotelargo" localSheetId="2">'[2]Listado Equipos a utilizar'!#REF!</definedName>
    <definedName name="volteobotelargo" localSheetId="0">'[2]Listado Equipos a utilizar'!#REF!</definedName>
    <definedName name="volteobotelargo" localSheetId="1">'[2]Listado Equipos a utilizar'!#REF!</definedName>
    <definedName name="volteobotelargo">'[2]Listado Equipos a utilizar'!#REF!</definedName>
    <definedName name="VXCSD" localSheetId="3">#REF!</definedName>
    <definedName name="VXCSD" localSheetId="2">#REF!</definedName>
    <definedName name="VXCSD" localSheetId="0">#REF!</definedName>
    <definedName name="VXCSD" localSheetId="1">#REF!</definedName>
    <definedName name="VXCS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6" l="1"/>
  <c r="D62" i="6"/>
  <c r="D54" i="6"/>
  <c r="D44" i="6" s="1"/>
  <c r="D41" i="6"/>
  <c r="D38" i="6"/>
  <c r="D32" i="6"/>
  <c r="D48" i="6" s="1"/>
  <c r="D23" i="6"/>
  <c r="D39" i="6" s="1"/>
  <c r="D15" i="6"/>
  <c r="D108" i="5"/>
  <c r="D88" i="5"/>
  <c r="C88" i="5"/>
  <c r="D83" i="5"/>
  <c r="D72" i="5"/>
  <c r="D71" i="5"/>
  <c r="D70" i="5"/>
  <c r="D69" i="5"/>
  <c r="D68" i="5"/>
  <c r="D39" i="5"/>
  <c r="D34" i="5" s="1"/>
  <c r="D35" i="5"/>
  <c r="D32" i="5" s="1"/>
  <c r="C32" i="5"/>
  <c r="C31" i="5"/>
  <c r="D29" i="5"/>
  <c r="D27" i="5"/>
  <c r="D36" i="5" s="1"/>
  <c r="D25" i="5"/>
  <c r="D24" i="5"/>
  <c r="D19" i="5" s="1"/>
  <c r="D23" i="5" s="1"/>
  <c r="B24" i="5"/>
  <c r="D15" i="5"/>
  <c r="D123" i="4"/>
  <c r="D124" i="4" s="1"/>
  <c r="D125" i="4" s="1"/>
  <c r="D106" i="4"/>
  <c r="C104" i="4"/>
  <c r="D36" i="4"/>
  <c r="D80" i="4" s="1"/>
  <c r="D25" i="4"/>
  <c r="D30" i="4" s="1"/>
  <c r="D17" i="4"/>
  <c r="D92" i="3"/>
  <c r="D93" i="3" s="1"/>
  <c r="D94" i="3" s="1"/>
  <c r="D95" i="3" s="1"/>
  <c r="D96" i="3" s="1"/>
  <c r="C73" i="3"/>
  <c r="D70" i="3"/>
  <c r="D34" i="3"/>
  <c r="D31" i="3"/>
  <c r="C27" i="3"/>
  <c r="D23" i="3"/>
  <c r="D17" i="3"/>
  <c r="D15" i="3"/>
  <c r="D14" i="3"/>
  <c r="D89" i="2"/>
  <c r="D90" i="2" s="1"/>
  <c r="D91" i="2" s="1"/>
  <c r="D72" i="2"/>
  <c r="C69" i="2"/>
  <c r="C61" i="2"/>
  <c r="C40" i="2"/>
  <c r="C39" i="2"/>
  <c r="D29" i="2"/>
  <c r="D43" i="2" s="1"/>
  <c r="D18" i="2"/>
  <c r="D34" i="2" s="1"/>
  <c r="D15" i="2"/>
  <c r="D102" i="1"/>
  <c r="D103" i="1" s="1"/>
  <c r="D104" i="1" s="1"/>
  <c r="C83" i="1"/>
  <c r="D80" i="1"/>
  <c r="D39" i="1"/>
  <c r="D35" i="1"/>
  <c r="D64" i="1" s="1"/>
  <c r="C31" i="1"/>
  <c r="C29" i="1"/>
  <c r="D27" i="1"/>
  <c r="C26" i="1"/>
  <c r="C23" i="1"/>
  <c r="D15" i="1"/>
  <c r="D28" i="6" l="1"/>
  <c r="D25" i="6"/>
  <c r="D43" i="6" s="1"/>
  <c r="D57" i="6"/>
  <c r="D21" i="5"/>
  <c r="D64" i="5"/>
  <c r="D30" i="5"/>
  <c r="D109" i="5"/>
  <c r="D33" i="5"/>
  <c r="D41" i="4"/>
  <c r="D27" i="4"/>
  <c r="D47" i="4"/>
  <c r="D126" i="4"/>
  <c r="D29" i="3"/>
  <c r="D20" i="3"/>
  <c r="D26" i="3"/>
  <c r="D59" i="3"/>
  <c r="D25" i="2"/>
  <c r="D22" i="2" s="1"/>
  <c r="D49" i="2"/>
  <c r="D41" i="2" s="1"/>
  <c r="D52" i="2"/>
  <c r="D92" i="2"/>
  <c r="D33" i="1"/>
  <c r="D105" i="1"/>
  <c r="D17" i="1"/>
  <c r="D110" i="5" l="1"/>
  <c r="D45" i="4"/>
  <c r="D54" i="4"/>
  <c r="D127" i="4"/>
  <c r="D18" i="3"/>
  <c r="D93" i="2"/>
  <c r="D30" i="1"/>
  <c r="D21" i="1"/>
  <c r="D106" i="1"/>
  <c r="D111" i="5" l="1"/>
  <c r="D46" i="4"/>
  <c r="D28" i="3"/>
  <c r="D18" i="1"/>
  <c r="D112" i="5" l="1"/>
  <c r="D32" i="1"/>
</calcChain>
</file>

<file path=xl/sharedStrings.xml><?xml version="1.0" encoding="utf-8"?>
<sst xmlns="http://schemas.openxmlformats.org/spreadsheetml/2006/main" count="1436" uniqueCount="333">
  <si>
    <t>MINISTERIO  DE OBRAS PUBLICAS Y COMUNICACIONES</t>
  </si>
  <si>
    <t>DIRECCION GENERAL  DE MANTENIMIENTO DE CARRETERA Y CAMINOS VECINALES</t>
  </si>
  <si>
    <t>No.</t>
  </si>
  <si>
    <t>PARTIDAS</t>
  </si>
  <si>
    <t>UNIDAD</t>
  </si>
  <si>
    <t>CANTIDAD</t>
  </si>
  <si>
    <t>I</t>
  </si>
  <si>
    <t>TRABAJOS GENERALES:</t>
  </si>
  <si>
    <t>1.1.01</t>
  </si>
  <si>
    <t xml:space="preserve">Ingeniería </t>
  </si>
  <si>
    <t>km</t>
  </si>
  <si>
    <t>1.2.01</t>
  </si>
  <si>
    <t>Mantenimiento de tránsito</t>
  </si>
  <si>
    <t>PA</t>
  </si>
  <si>
    <t>1.4.01</t>
  </si>
  <si>
    <t>Campamento</t>
  </si>
  <si>
    <t>II</t>
  </si>
  <si>
    <t>MOVIMIENTO DE TIERRA:</t>
  </si>
  <si>
    <t>2.1.2</t>
  </si>
  <si>
    <t>Limpieza, desmonte y destronque, área tipo B</t>
  </si>
  <si>
    <t>Ha</t>
  </si>
  <si>
    <t>2.3.3</t>
  </si>
  <si>
    <t>Excavación en Material Inservible:</t>
  </si>
  <si>
    <t>a) Con Equipo</t>
  </si>
  <si>
    <t>M3N</t>
  </si>
  <si>
    <t>2.3.4</t>
  </si>
  <si>
    <t>Excavación de Préstamo, Caso 1, 1er. Km con Acarreo Libre</t>
  </si>
  <si>
    <t>2.3.6</t>
  </si>
  <si>
    <t>Relleno:</t>
  </si>
  <si>
    <t>a) Para Conformar Explanación</t>
  </si>
  <si>
    <t>M3C</t>
  </si>
  <si>
    <t>b) Para  Reposición Material Inservible</t>
  </si>
  <si>
    <t>c) Bajo Acera</t>
  </si>
  <si>
    <t>2.3.11</t>
  </si>
  <si>
    <t>Cunetas en pie de talud, triangular  H=0.30, B=0.75, TALUD 1.5:1 Y 1:1</t>
  </si>
  <si>
    <t>Ml</t>
  </si>
  <si>
    <t>2.3.12</t>
  </si>
  <si>
    <t>Canalización</t>
  </si>
  <si>
    <t>M3</t>
  </si>
  <si>
    <t>Canalizacion a mano</t>
  </si>
  <si>
    <t>2.3.13</t>
  </si>
  <si>
    <t>Escarificación de superficie</t>
  </si>
  <si>
    <t>M2</t>
  </si>
  <si>
    <t>2.4.1</t>
  </si>
  <si>
    <t>Acarreo Adicional de:</t>
  </si>
  <si>
    <t xml:space="preserve">B) Material de Canalizacion </t>
  </si>
  <si>
    <t>d) Material Inservible (5 Km)</t>
  </si>
  <si>
    <t>M3E-HM</t>
  </si>
  <si>
    <t>f)Material de estructuras</t>
  </si>
  <si>
    <t>2.4.2</t>
  </si>
  <si>
    <t>Acarreo Adicional de material  de Préstamo (20.50 Km)</t>
  </si>
  <si>
    <t>M3E-KM</t>
  </si>
  <si>
    <t>2.4.3</t>
  </si>
  <si>
    <t>2.5.1</t>
  </si>
  <si>
    <t>Excavación para Estructuras de hasta 1.50 m de Profundidad, (a mano)</t>
  </si>
  <si>
    <t>2.6.1</t>
  </si>
  <si>
    <t>Terminación de Sub-Rasante</t>
  </si>
  <si>
    <t>2.7.1</t>
  </si>
  <si>
    <t>Remoción de derrumbes</t>
  </si>
  <si>
    <t>III</t>
  </si>
  <si>
    <t>SUB-BASE Y BASE:</t>
  </si>
  <si>
    <t>3.1.4</t>
  </si>
  <si>
    <t>IV</t>
  </si>
  <si>
    <t>CAPA DE RODADURA:</t>
  </si>
  <si>
    <t>4.2.1</t>
  </si>
  <si>
    <t>Riego de imprimación de 0.5 gls/m2 (doble)</t>
  </si>
  <si>
    <t>V</t>
  </si>
  <si>
    <t>ESTRUCTURAS Y PUENTES:</t>
  </si>
  <si>
    <t>5.2.01</t>
  </si>
  <si>
    <t>Hormigón Estructural clase B:</t>
  </si>
  <si>
    <t>a)</t>
  </si>
  <si>
    <t>Para badenes</t>
  </si>
  <si>
    <t>b)</t>
  </si>
  <si>
    <t>Para cunetas revestidas</t>
  </si>
  <si>
    <t>c)</t>
  </si>
  <si>
    <t>Para cabezales y muros alas</t>
  </si>
  <si>
    <t>d)</t>
  </si>
  <si>
    <t>Losas de fondo y superior de alcantarillas</t>
  </si>
  <si>
    <t>5.2.03</t>
  </si>
  <si>
    <t>Hormigón estructural clase C:</t>
  </si>
  <si>
    <t>5.2.08</t>
  </si>
  <si>
    <t>Hormigón ciclópeo:</t>
  </si>
  <si>
    <t>5.6.01</t>
  </si>
  <si>
    <t>Muro de gaviones</t>
  </si>
  <si>
    <t>VII</t>
  </si>
  <si>
    <t>OBRAS COMPLEMENTARIAS</t>
  </si>
  <si>
    <t>6.1.01</t>
  </si>
  <si>
    <t>Tuberías de hormigón:</t>
  </si>
  <si>
    <t>36"</t>
  </si>
  <si>
    <t>ML</t>
  </si>
  <si>
    <t>42"</t>
  </si>
  <si>
    <t>6.1.04</t>
  </si>
  <si>
    <t>Material de asiento clase C</t>
  </si>
  <si>
    <t>6.1.05</t>
  </si>
  <si>
    <t>Suministro, colocación y compactación del material de relleno para tub. Y obras conexas</t>
  </si>
  <si>
    <t>CAPA DE RODADURA</t>
  </si>
  <si>
    <t>4.4(2)</t>
  </si>
  <si>
    <t>Tratamiento Superficial Asfaltico Doble</t>
  </si>
  <si>
    <t>ESTRUCTURAS Y PUENTES</t>
  </si>
  <si>
    <t>5.2.4</t>
  </si>
  <si>
    <t>5.2.8</t>
  </si>
  <si>
    <t>5.2.10</t>
  </si>
  <si>
    <t>5.6.1</t>
  </si>
  <si>
    <t>Muro de Gaviones (incluye acarreo de piedra)</t>
  </si>
  <si>
    <t>6.4.3</t>
  </si>
  <si>
    <t>Remoción, Limpieza y Recolocación de Tuberías</t>
  </si>
  <si>
    <t>VI</t>
  </si>
  <si>
    <t>DRENAJE</t>
  </si>
  <si>
    <t>Tuberías de hormigón simple de :</t>
  </si>
  <si>
    <t>Doble de 30"</t>
  </si>
  <si>
    <t>6.1.4</t>
  </si>
  <si>
    <t>6.1.5</t>
  </si>
  <si>
    <t>6.4.1</t>
  </si>
  <si>
    <t>Limpieza en sitio de alcantarilla</t>
  </si>
  <si>
    <t>7.3.1</t>
  </si>
  <si>
    <t>7.3.5</t>
  </si>
  <si>
    <t>7.8.4</t>
  </si>
  <si>
    <t>Limpieza Final y Bote</t>
  </si>
  <si>
    <t>KM</t>
  </si>
  <si>
    <t>Beneficios</t>
  </si>
  <si>
    <t>Seguros y Fianza</t>
  </si>
  <si>
    <t>Gastos Administrativos</t>
  </si>
  <si>
    <t>Transporte de Equipo</t>
  </si>
  <si>
    <t>P.A.</t>
  </si>
  <si>
    <t>Ley 6/86</t>
  </si>
  <si>
    <t>CODIA</t>
  </si>
  <si>
    <t>Imprevisto</t>
  </si>
  <si>
    <t>Letrero en obra</t>
  </si>
  <si>
    <t>ITBIS Beneficio</t>
  </si>
  <si>
    <t>Supervisión y Fiscalización</t>
  </si>
  <si>
    <t xml:space="preserve">TOTAL GENERAL </t>
  </si>
  <si>
    <t xml:space="preserve">CAPA DE RODADURA </t>
  </si>
  <si>
    <t>Carpeta de hormigón de 1.5"  mezclado en planta (3529.00 M3)</t>
  </si>
  <si>
    <t xml:space="preserve">Elaboración </t>
  </si>
  <si>
    <t>Aplicación</t>
  </si>
  <si>
    <t>Transporte ( 70 Km )</t>
  </si>
  <si>
    <t>Suministro de AC-30 ( USD$ 2.40/GL )</t>
  </si>
  <si>
    <t>Riego de adherencia</t>
  </si>
  <si>
    <t xml:space="preserve">SUB-TOTAL </t>
  </si>
  <si>
    <t>Seguros, Fianzas,</t>
  </si>
  <si>
    <t>Gastos Administrativo</t>
  </si>
  <si>
    <t>ITEBIS Elaboración Carpeta</t>
  </si>
  <si>
    <t>RESUMEN FINAL</t>
  </si>
  <si>
    <t>TOTAL GRAL PRES. INCLUYE CARPETA DE 1.5"</t>
  </si>
  <si>
    <t>NOTAS :</t>
  </si>
  <si>
    <t>El Gasto de Imprevisto solo puede ser utilizado con previa autorización de este Ministerio. MOPC</t>
  </si>
  <si>
    <t>La Partida de Inspección y Laboratorio solo podra ser utilizada con previa autorización de Supervisión y Fiscalización de Obras</t>
  </si>
  <si>
    <t>Los factores volumétricos fueron asumidos por este Departamento así como la distancia del  material</t>
  </si>
  <si>
    <t>La volumetría de este presupuesto es responsabilidad de la Supervisión de MOPC.</t>
  </si>
  <si>
    <t>Costo de Gasoil: RD$186.20 gl. RC-250 US$=4.25/GAL.</t>
  </si>
  <si>
    <t>Los P.A serán pagado a presentación de facturas y/o justificación</t>
  </si>
  <si>
    <t>VIII</t>
  </si>
  <si>
    <t>La limpieza final será requisito indispensable para la formal recepción  de la obra</t>
  </si>
  <si>
    <t>Coeficientes Utilizados</t>
  </si>
  <si>
    <t xml:space="preserve">Distancias de Minas </t>
  </si>
  <si>
    <t>Mat. De roca N-S=1.50</t>
  </si>
  <si>
    <t>Mat. Base  C-S=1.30</t>
  </si>
  <si>
    <t>RELACIÓN DE PARTIDA PARA LA RECONSTRUCCION DEL CAMINO VECINAL,  VILLA TAPIA - EL TABLÓN - SAN JOSE DE CENOVI,  MUNICIPIO VILLA TAPIA, PROVINCIA HERMANAS MIRABAL.
Long.= 9.00 Km, Ancho Promedio = 7.80 m</t>
  </si>
  <si>
    <t xml:space="preserve">Ingenieria </t>
  </si>
  <si>
    <t>2.2.5</t>
  </si>
  <si>
    <r>
      <t>Remoción de alc. Tubulares de hasta 30</t>
    </r>
    <r>
      <rPr>
        <b/>
        <sz val="12"/>
        <rFont val="Cambria"/>
        <family val="1"/>
      </rPr>
      <t xml:space="preserve">" </t>
    </r>
    <r>
      <rPr>
        <sz val="12"/>
        <rFont val="Cambria"/>
        <family val="1"/>
      </rPr>
      <t xml:space="preserve">de diametro </t>
    </r>
  </si>
  <si>
    <t>Excavacion en Material Inservible:</t>
  </si>
  <si>
    <t>a) Para Conformar Explanacion</t>
  </si>
  <si>
    <t>b) Para  Reposicion Material Inservible</t>
  </si>
  <si>
    <t>2.3.9</t>
  </si>
  <si>
    <t>Excavacion de Canal de Entrada y/o Salida de Alcantarilla en Mat. No Clas.. 60m de Acarreo Libre(Idem2.3.2a)</t>
  </si>
  <si>
    <t>a) Capa de Rodadura</t>
  </si>
  <si>
    <t>M3E-Hm</t>
  </si>
  <si>
    <t>b) Roca</t>
  </si>
  <si>
    <t>c) Material no Clasificado</t>
  </si>
  <si>
    <t xml:space="preserve">d) Material Inservible (5 Km) </t>
  </si>
  <si>
    <t>e) Material de Aceras, Contenes, Badenes, Verjas ect.</t>
  </si>
  <si>
    <t>f) Material de Estructuras</t>
  </si>
  <si>
    <t>g) Material Compensado</t>
  </si>
  <si>
    <t>Acarreo Adicional de material  de Prestamo</t>
  </si>
  <si>
    <t>M3E/KM</t>
  </si>
  <si>
    <t xml:space="preserve">e) Material de Alcantarillas (5 Km) </t>
  </si>
  <si>
    <t xml:space="preserve">f) Material de Estructuras (5 Km) </t>
  </si>
  <si>
    <t xml:space="preserve">Excavacion para Estructuras de hasta 1.50 m de Profundidad ( A mano) </t>
  </si>
  <si>
    <t>Terminacion de Sub-Rasante</t>
  </si>
  <si>
    <t>Remocion de derrumbes</t>
  </si>
  <si>
    <t>2.8.1</t>
  </si>
  <si>
    <t>Relleno de Material Granular en Estructuras(Idem 2.3(6)c</t>
  </si>
  <si>
    <t>3.1.1</t>
  </si>
  <si>
    <t>Sub-base granular natural (incluye AC.Ier Km)</t>
  </si>
  <si>
    <t>4.4.2</t>
  </si>
  <si>
    <t>5.2.5</t>
  </si>
  <si>
    <t xml:space="preserve">Limpieza en sitio de alcantarilla </t>
  </si>
  <si>
    <t xml:space="preserve">Limpieza final y bote </t>
  </si>
  <si>
    <t>Supervision y Fiscalizacion</t>
  </si>
  <si>
    <t>La Partida de Inspección y Laboratorio solo podra ser utilizada con previa autorización de Supervision y Fiscalizacion de Obras</t>
  </si>
  <si>
    <t>Los factores volumetricos fueron asumidos por este Departamento asi como la distancia del  material</t>
  </si>
  <si>
    <t>La volumetria de este presupuesto es analitca.</t>
  </si>
  <si>
    <t>Costo de Gasoil: RD$186.20gl y  RC-2: US$4.50/Gl.</t>
  </si>
  <si>
    <t>Los P.A seran pagado a presentacion de facturas y/o justificacion</t>
  </si>
  <si>
    <t>La limpieza final sera requisito indispensable para la formal recepción  de la obra</t>
  </si>
  <si>
    <t>Coeficientes Utlizados</t>
  </si>
  <si>
    <t>Mat. Relleno  C-S=1.30, N-S=1.25</t>
  </si>
  <si>
    <t xml:space="preserve">RELACIÓN DE PARTIDA  PARA LA RECONSTRUCCION DEL CAMINO VECINAL CRUCE LA CEIBA - RANCHO AL MEDIO,  MUNICIPIO VILLA TAPIA, PROVINCIA HERMANAS MIRABAL
Long. = 4.30 km ; Ancho promedio = 6.00 m </t>
  </si>
  <si>
    <t>2.2.10</t>
  </si>
  <si>
    <t>Remocion de capa de rodadura de hormigon asfaltico</t>
  </si>
  <si>
    <t>Excavacion de Prestamo, Caso 1, 1er. Km con Acarreo Libre</t>
  </si>
  <si>
    <t xml:space="preserve">c) Bajo acera </t>
  </si>
  <si>
    <t>b)De canalizacion (5 Km)</t>
  </si>
  <si>
    <t>f) Material de estructura (5 Km)</t>
  </si>
  <si>
    <t>Acarreo Adic. de material  de Prestamo (8.50 Km)</t>
  </si>
  <si>
    <t>Riego de imprimacion de 0.5 gls/m2 (doble)</t>
  </si>
  <si>
    <t>5.2.9</t>
  </si>
  <si>
    <t>La volumetria de este presupuesto es responsabilidad de la Supervision de MOPC.</t>
  </si>
  <si>
    <t>Costo de Gasoil: RD$186.20gl,   RC-2: US$4.50/Gl.</t>
  </si>
  <si>
    <t>Mat. Relleno  C-S=1.30, N-S=1.20</t>
  </si>
  <si>
    <t>RELACIÓN DE PARTIDA PARA LA RECONSTRUCCION DEL CAMINO VECINAL SALCEDO - LAS LILAS - MONTE ADENTRO, (MARINA GIL), MUNICIPIO SALCEDO,  PROVINCIA HERMANAS MIRABAL.
Long.= 1.80 Km, Ancho Promedio = 8.00 m</t>
  </si>
  <si>
    <t>Material Inservible: N-S=1.43</t>
  </si>
  <si>
    <t>Long = 3.60 Km Ancho Promedio = 6.00 m</t>
  </si>
  <si>
    <t>2.2.12</t>
  </si>
  <si>
    <t>Remocion de Base Existente</t>
  </si>
  <si>
    <t>2.2.18</t>
  </si>
  <si>
    <t>Remoción y recolocación de Alambrada</t>
  </si>
  <si>
    <t>2.3.2</t>
  </si>
  <si>
    <t>Excavacion en Material no Clasificado:</t>
  </si>
  <si>
    <t>a) Con 60 m Acarreo Libre</t>
  </si>
  <si>
    <t xml:space="preserve">b) Compensado </t>
  </si>
  <si>
    <t>c) Con Sobreacarreo</t>
  </si>
  <si>
    <t>b) A Mano</t>
  </si>
  <si>
    <t>d) Material Inservible (5 km)</t>
  </si>
  <si>
    <t>Acarreo Adicional de material  de Prestamo (7.60 km)</t>
  </si>
  <si>
    <t>Riego de Imprimacion 0.5 gal/m2</t>
  </si>
  <si>
    <t>b) Para Cabezales</t>
  </si>
  <si>
    <t>DRENAJES:</t>
  </si>
  <si>
    <t>6.1.1</t>
  </si>
  <si>
    <t>Tuberias de hormigon</t>
  </si>
  <si>
    <t>a) 18"</t>
  </si>
  <si>
    <t>b) 24"</t>
  </si>
  <si>
    <t>c) 30"</t>
  </si>
  <si>
    <t>d) 36"</t>
  </si>
  <si>
    <t>e) 42"</t>
  </si>
  <si>
    <t>f) Cajon</t>
  </si>
  <si>
    <t>6.4.1.1</t>
  </si>
  <si>
    <t>Limpiezas de Cañadas</t>
  </si>
  <si>
    <t>Remocion, Limpieza y Recolocacion de Tuberias</t>
  </si>
  <si>
    <t>7.4.1</t>
  </si>
  <si>
    <t>Encachado de Piedra</t>
  </si>
  <si>
    <t>Costo de Gasoil: RD$186.20 gl y  RC-2: US$4.50/Gl.</t>
  </si>
  <si>
    <t>RELACIÓN DE PARTIDA PARA LA RECONSTRUCCION DEL CAMINO VECINAL EL GORRO - CRUCE DE CONUCO,  MUNICIPIO TENARES, PROVINCIA HERMANAS MIRABAL.</t>
  </si>
  <si>
    <t>2.2.14</t>
  </si>
  <si>
    <t>Remocion de contenes</t>
  </si>
  <si>
    <t>2.2.129</t>
  </si>
  <si>
    <t>Remocion de badenes</t>
  </si>
  <si>
    <t>Canalización a mano</t>
  </si>
  <si>
    <t>b) Canalizacion</t>
  </si>
  <si>
    <t>e)Material de contenes, badenes</t>
  </si>
  <si>
    <t>Acarreo Adic. de material  de Préstamo (5.85 Km)</t>
  </si>
  <si>
    <t>Excavación para Estructuras de hasta 1.50 m de Profundidad (a mano)</t>
  </si>
  <si>
    <t>Tuberías de hormigón</t>
  </si>
  <si>
    <t>f) Cajón</t>
  </si>
  <si>
    <t>Costo de Gasoil: RD$186.2 gl. RC-250 US$=4.50/GAL.</t>
  </si>
  <si>
    <t>RELACIÓN DE PARTIDA PARA LA CONSTRUCCION DEL CAMINO VECINAL TENARES  -  LOS HOYOS - LOS NARANJO - LA JAGUITA , MUNICIPIO TENARES, PROVINCIA HERMANAS MIRABAL
Long.=7.30 Km, Ancho Promedio = 6.50 m</t>
  </si>
  <si>
    <t>Base= 5.85 km</t>
  </si>
  <si>
    <t>Prestamo= 7.60 km</t>
  </si>
  <si>
    <t>Base= 7.60 km</t>
  </si>
  <si>
    <t>Mat. Relleno C-S=1.30, N-S=1.20</t>
  </si>
  <si>
    <t>Mat. Base C-S=1.30</t>
  </si>
  <si>
    <t>Conformación de Cunetas</t>
  </si>
  <si>
    <t>Cunetas en pie de talud triangular H=0.30, B=0.75, Talud = 1.5:1 Y 1:1</t>
  </si>
  <si>
    <t>Excavacion de Canal de Entrada y/o Salida de Alcantarilla en Mat. No Clas.. 60m de Acarreo Libre</t>
  </si>
  <si>
    <t>Acarreo Adicional de material de excavacion:</t>
  </si>
  <si>
    <t>c) Material no Clasificado (5 Km)</t>
  </si>
  <si>
    <t>f) Material de Estructuras (5 Km)</t>
  </si>
  <si>
    <t>Acarreo Adicional de material  de Prestamo (18.10 Km)</t>
  </si>
  <si>
    <t>2.4.4</t>
  </si>
  <si>
    <t>Acarreo Adicional Material de Sub-Base</t>
  </si>
  <si>
    <t>Excavacion para Estructuras de hasta 1.50 m de Profundidad (Con Equipo)</t>
  </si>
  <si>
    <t>2.5.2</t>
  </si>
  <si>
    <t>Excavacion para Estructuras de hasta 1.50 m hasta 3.00 m de profundidad (con Equipo)</t>
  </si>
  <si>
    <t>5.5.1</t>
  </si>
  <si>
    <t>Baranda de Hormigon para Puentes</t>
  </si>
  <si>
    <t>c) Para losa de fondo de cunetas encachadas</t>
  </si>
  <si>
    <t>Muro de Gaviones</t>
  </si>
  <si>
    <t>5.6.2</t>
  </si>
  <si>
    <t>Muro de Saco</t>
  </si>
  <si>
    <t>Tuberias de hormigon:</t>
  </si>
  <si>
    <t>Reparación Tuberias de hormigon (30% Dañada)</t>
  </si>
  <si>
    <t>Limpieza de puente cajon</t>
  </si>
  <si>
    <t>Suministro, Acarreo, Colocacion y Compactacion de Material de Relleno para Tuberias y Obras Conexas</t>
  </si>
  <si>
    <t>Limpieza en sitio de alcantarilla (70 % llena)</t>
  </si>
  <si>
    <t>Costo de Gasoil: RD$154.1gl y  RC-2: US$4.5/Gl.</t>
  </si>
  <si>
    <t>RELACIÓN DE PARTIDA PARA LA RECONSTRUCCION DEL CAMINO VECINAL CRUCE LA CEIBA - RANCHITO, MUNICIPIO VILLA TAPIA, PROVINCIA HERMANAS MIRABAL
Long.= 4.20 Km, Ancho Promedio = 5.50 m</t>
  </si>
  <si>
    <t>HA</t>
  </si>
  <si>
    <t>Base= 8.50 km</t>
  </si>
  <si>
    <t>Prestamo= 8.50 km</t>
  </si>
  <si>
    <t>Base= 18.05 km</t>
  </si>
  <si>
    <t>Prestamo= 18.05 km</t>
  </si>
  <si>
    <t>Bote= 5.00 km</t>
  </si>
  <si>
    <t>Préstamo= 20.50 kms</t>
  </si>
  <si>
    <t>Base= 20.50 km</t>
  </si>
  <si>
    <t>Mat. Relleno C-S=1.30, N-S=1.20, C-N=1.10</t>
  </si>
  <si>
    <t>COSTOS INDIRECTOS</t>
  </si>
  <si>
    <t>Acarreo Adicional Material de Sub-Base (18.10 Km)</t>
  </si>
  <si>
    <t>Sub-Base granular natural (incluye AC.Ier Km)</t>
  </si>
  <si>
    <t>Hormigon estructural:</t>
  </si>
  <si>
    <t>a) Para Badenes Clase C</t>
  </si>
  <si>
    <t>Hormigon Cilopeo Clase D (incluye acarreo de piedras)</t>
  </si>
  <si>
    <t>Hormigon simple Clase C para cunetas vaciadas en sitio</t>
  </si>
  <si>
    <t>Acarreo Adicional Material de Sub-Base (5.85 Km)</t>
  </si>
  <si>
    <t>Hormigón estructural:</t>
  </si>
  <si>
    <t>b) Para pasos peatonales Clase D</t>
  </si>
  <si>
    <t>c) Para pasos vehiculares Clase D</t>
  </si>
  <si>
    <t>aceras de hormigon (Hormigon Clase C)</t>
  </si>
  <si>
    <t xml:space="preserve">Bordillo y conten de hormigon simple Clase C vaciado en sitio </t>
  </si>
  <si>
    <t xml:space="preserve">Bordillo y conten de hormigon simple, Clase C, vaciado en sitio </t>
  </si>
  <si>
    <t xml:space="preserve">Hormigon simple, Clase C, para cunetas vaciada en sitio </t>
  </si>
  <si>
    <t>Hormigón Ciclópeo, Clase D (Incluye acarreo de piedras 5.85 Km)</t>
  </si>
  <si>
    <t>Piedra= 70.00 km</t>
  </si>
  <si>
    <t>Acarreo Adicional Material de Sub-Base  (7.60 km).</t>
  </si>
  <si>
    <t>Para pasos peatonales Clase D</t>
  </si>
  <si>
    <t>Para pasos vehiculares Clase D</t>
  </si>
  <si>
    <t>aceras de hormigon Clase C</t>
  </si>
  <si>
    <t>aceras de hormigon Calse C</t>
  </si>
  <si>
    <t>Hormigon simple Clase C, para dicipadores</t>
  </si>
  <si>
    <t>Hormigon simple, Clase E, para proteccion muro de gaviones</t>
  </si>
  <si>
    <t>Hormigón ciclópeo, Clase D (incluye acarreo de piedra)</t>
  </si>
  <si>
    <t xml:space="preserve">Sub-Base granular natural (incluye AC.Ier Km) </t>
  </si>
  <si>
    <t>Acarreo Adicional Material de Sub-Base (8.50 Km)</t>
  </si>
  <si>
    <t>Hormigón Estructural:</t>
  </si>
  <si>
    <t>Para badenes Clase C</t>
  </si>
  <si>
    <t>Para cabezales y muros alas Clase C</t>
  </si>
  <si>
    <t>Acarreo Adicional Material de Sub-Base a 18.05 KMS</t>
  </si>
  <si>
    <t>b) Para cabezales y muros alas Clase C</t>
  </si>
  <si>
    <t>Acarreo Adicional Material de Sub-Base (20.50 Km )</t>
  </si>
  <si>
    <t>Bote= 5.00km</t>
  </si>
  <si>
    <t>Préstamo= 5.85 km</t>
  </si>
  <si>
    <t>Prestamo= 18.10 km</t>
  </si>
  <si>
    <t>Base= 18.10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</si>
</sst>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;[Red]0.00"/>
  </numFmts>
  <fonts count="17" x14ac:knownFonts="1"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</font>
    <font>
      <b/>
      <sz val="16"/>
      <name val="Cambria"/>
      <family val="1"/>
    </font>
    <font>
      <sz val="12"/>
      <color indexed="50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sz val="12"/>
      <color theme="1"/>
      <name val="Cambria"/>
      <family val="1"/>
    </font>
    <font>
      <b/>
      <sz val="10"/>
      <name val="Cambria"/>
      <family val="1"/>
    </font>
    <font>
      <sz val="12"/>
      <color indexed="8"/>
      <name val="Cambria"/>
      <family val="1"/>
    </font>
    <font>
      <sz val="11"/>
      <color indexed="8"/>
      <name val="Cambria"/>
      <family val="1"/>
    </font>
    <font>
      <sz val="11"/>
      <name val="Cambria"/>
      <family val="1"/>
    </font>
    <font>
      <b/>
      <sz val="12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1" fillId="0" borderId="0"/>
  </cellStyleXfs>
  <cellXfs count="127">
    <xf numFmtId="0" fontId="0" fillId="0" borderId="0" xfId="0"/>
    <xf numFmtId="0" fontId="4" fillId="2" borderId="0" xfId="2" applyFont="1" applyFill="1" applyAlignment="1">
      <alignment horizontal="center"/>
    </xf>
    <xf numFmtId="164" fontId="4" fillId="2" borderId="0" xfId="1" applyFont="1" applyFill="1" applyAlignment="1">
      <alignment horizontal="right"/>
    </xf>
    <xf numFmtId="0" fontId="5" fillId="0" borderId="0" xfId="0" applyFont="1" applyFill="1"/>
    <xf numFmtId="164" fontId="7" fillId="0" borderId="0" xfId="4" applyFont="1" applyFill="1" applyBorder="1" applyAlignment="1">
      <alignment vertical="center"/>
    </xf>
    <xf numFmtId="2" fontId="5" fillId="0" borderId="0" xfId="0" applyNumberFormat="1" applyFont="1" applyFill="1"/>
    <xf numFmtId="0" fontId="4" fillId="3" borderId="0" xfId="2" applyFont="1" applyFill="1" applyAlignment="1">
      <alignment horizontal="center" vertical="center"/>
    </xf>
    <xf numFmtId="0" fontId="4" fillId="3" borderId="0" xfId="2" applyFont="1" applyFill="1" applyAlignment="1">
      <alignment vertical="center"/>
    </xf>
    <xf numFmtId="0" fontId="8" fillId="3" borderId="0" xfId="2" applyFont="1" applyFill="1" applyAlignment="1">
      <alignment horizontal="center" vertical="center"/>
    </xf>
    <xf numFmtId="164" fontId="8" fillId="3" borderId="0" xfId="1" applyFont="1" applyFill="1" applyAlignment="1">
      <alignment horizontal="right" vertical="center"/>
    </xf>
    <xf numFmtId="0" fontId="4" fillId="0" borderId="0" xfId="2" applyFont="1" applyFill="1" applyAlignment="1">
      <alignment horizontal="center"/>
    </xf>
    <xf numFmtId="0" fontId="4" fillId="0" borderId="0" xfId="2" applyFont="1" applyFill="1"/>
    <xf numFmtId="164" fontId="4" fillId="0" borderId="0" xfId="1" applyFont="1" applyFill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4" fontId="6" fillId="0" borderId="2" xfId="5" applyNumberFormat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 wrapText="1"/>
    </xf>
    <xf numFmtId="4" fontId="10" fillId="0" borderId="0" xfId="5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1" applyFont="1" applyFill="1" applyBorder="1" applyAlignment="1">
      <alignment horizontal="right" vertical="center" wrapText="1"/>
    </xf>
    <xf numFmtId="0" fontId="4" fillId="0" borderId="0" xfId="6" applyFont="1" applyFill="1" applyAlignment="1">
      <alignment horizontal="center"/>
    </xf>
    <xf numFmtId="0" fontId="4" fillId="0" borderId="0" xfId="6" applyFont="1" applyFill="1"/>
    <xf numFmtId="166" fontId="4" fillId="0" borderId="0" xfId="6" applyNumberFormat="1" applyFont="1" applyFill="1" applyAlignment="1">
      <alignment horizontal="center" wrapText="1"/>
    </xf>
    <xf numFmtId="164" fontId="4" fillId="0" borderId="0" xfId="1" applyFont="1" applyFill="1" applyBorder="1" applyAlignment="1">
      <alignment vertical="center" wrapText="1"/>
    </xf>
    <xf numFmtId="164" fontId="11" fillId="0" borderId="0" xfId="1" applyFont="1" applyFill="1" applyBorder="1" applyAlignment="1">
      <alignment vertical="center" wrapText="1"/>
    </xf>
    <xf numFmtId="0" fontId="4" fillId="0" borderId="0" xfId="6" applyFont="1" applyFill="1" applyAlignment="1">
      <alignment wrapText="1"/>
    </xf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0" xfId="6" applyFont="1" applyAlignment="1">
      <alignment wrapText="1"/>
    </xf>
    <xf numFmtId="0" fontId="5" fillId="0" borderId="0" xfId="0" applyFont="1"/>
    <xf numFmtId="0" fontId="12" fillId="0" borderId="0" xfId="0" applyFont="1" applyFill="1"/>
    <xf numFmtId="0" fontId="12" fillId="0" borderId="0" xfId="6" applyFont="1" applyAlignment="1">
      <alignment horizontal="center"/>
    </xf>
    <xf numFmtId="164" fontId="4" fillId="0" borderId="0" xfId="1" applyFont="1" applyFill="1"/>
    <xf numFmtId="4" fontId="4" fillId="0" borderId="0" xfId="7" applyNumberFormat="1" applyFont="1" applyFill="1" applyBorder="1" applyAlignment="1">
      <alignment horizontal="center" vertical="center"/>
    </xf>
    <xf numFmtId="0" fontId="4" fillId="0" borderId="0" xfId="7" applyFont="1" applyBorder="1" applyAlignment="1">
      <alignment vertical="center"/>
    </xf>
    <xf numFmtId="0" fontId="4" fillId="0" borderId="0" xfId="7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0" xfId="6" applyFont="1"/>
    <xf numFmtId="164" fontId="4" fillId="0" borderId="0" xfId="7" applyNumberFormat="1" applyFont="1" applyBorder="1" applyAlignment="1">
      <alignment horizontal="center" vertical="center"/>
    </xf>
    <xf numFmtId="164" fontId="5" fillId="0" borderId="0" xfId="1" applyFont="1" applyFill="1"/>
    <xf numFmtId="4" fontId="4" fillId="0" borderId="5" xfId="0" applyNumberFormat="1" applyFont="1" applyFill="1" applyBorder="1" applyAlignment="1">
      <alignment vertical="center"/>
    </xf>
    <xf numFmtId="164" fontId="4" fillId="0" borderId="0" xfId="1" applyFont="1" applyFill="1" applyBorder="1" applyAlignment="1">
      <alignment vertical="center"/>
    </xf>
    <xf numFmtId="164" fontId="4" fillId="0" borderId="0" xfId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right" vertical="center" wrapText="1"/>
    </xf>
    <xf numFmtId="164" fontId="6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164" fontId="4" fillId="0" borderId="0" xfId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4" fillId="0" borderId="0" xfId="3" applyNumberFormat="1" applyFont="1" applyFill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13" fillId="0" borderId="0" xfId="0" applyFont="1" applyFill="1"/>
    <xf numFmtId="164" fontId="13" fillId="0" borderId="0" xfId="1" applyFont="1" applyFill="1"/>
    <xf numFmtId="0" fontId="14" fillId="0" borderId="0" xfId="0" applyFont="1" applyFill="1"/>
    <xf numFmtId="0" fontId="6" fillId="0" borderId="0" xfId="8" applyFont="1" applyFill="1" applyAlignment="1">
      <alignment vertical="center"/>
    </xf>
    <xf numFmtId="0" fontId="13" fillId="0" borderId="0" xfId="0" applyFont="1" applyFill="1" applyBorder="1"/>
    <xf numFmtId="164" fontId="6" fillId="0" borderId="0" xfId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164" fontId="15" fillId="0" borderId="0" xfId="3" applyNumberFormat="1" applyFont="1" applyFill="1" applyAlignment="1">
      <alignment vertical="center"/>
    </xf>
    <xf numFmtId="0" fontId="16" fillId="0" borderId="3" xfId="0" applyFont="1" applyFill="1" applyBorder="1"/>
    <xf numFmtId="164" fontId="6" fillId="0" borderId="4" xfId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164" fontId="4" fillId="0" borderId="0" xfId="1" applyFont="1" applyFill="1" applyAlignment="1">
      <alignment horizontal="right" vertical="center"/>
    </xf>
    <xf numFmtId="0" fontId="15" fillId="0" borderId="0" xfId="2" applyFont="1" applyFill="1"/>
    <xf numFmtId="0" fontId="6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164" fontId="4" fillId="0" borderId="0" xfId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 wrapText="1"/>
    </xf>
    <xf numFmtId="0" fontId="4" fillId="0" borderId="0" xfId="2" applyFont="1" applyFill="1" applyAlignment="1">
      <alignment horizontal="left" vertical="center" wrapText="1"/>
    </xf>
    <xf numFmtId="164" fontId="4" fillId="0" borderId="0" xfId="1" applyFont="1" applyFill="1" applyAlignment="1">
      <alignment horizontal="left" vertical="center" wrapText="1"/>
    </xf>
    <xf numFmtId="0" fontId="15" fillId="0" borderId="0" xfId="2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4" fillId="0" borderId="0" xfId="0" applyFont="1" applyFill="1"/>
    <xf numFmtId="0" fontId="6" fillId="0" borderId="6" xfId="5" applyFont="1" applyFill="1" applyBorder="1" applyAlignment="1">
      <alignment horizontal="right" vertical="center"/>
    </xf>
    <xf numFmtId="10" fontId="4" fillId="0" borderId="6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6" applyFont="1" applyFill="1" applyAlignment="1">
      <alignment vertical="center" wrapText="1"/>
    </xf>
    <xf numFmtId="166" fontId="4" fillId="0" borderId="0" xfId="6" applyNumberFormat="1" applyFont="1" applyFill="1" applyAlignment="1">
      <alignment horizontal="center" vertical="center" wrapText="1"/>
    </xf>
    <xf numFmtId="4" fontId="6" fillId="0" borderId="0" xfId="7" applyNumberFormat="1" applyFont="1" applyFill="1" applyBorder="1" applyAlignment="1">
      <alignment horizontal="center" vertical="center"/>
    </xf>
    <xf numFmtId="0" fontId="6" fillId="0" borderId="0" xfId="7" applyFont="1" applyBorder="1" applyAlignment="1">
      <alignment vertical="center"/>
    </xf>
    <xf numFmtId="0" fontId="6" fillId="0" borderId="0" xfId="6" applyFont="1" applyFill="1"/>
    <xf numFmtId="0" fontId="6" fillId="0" borderId="0" xfId="6" applyFont="1" applyFill="1" applyAlignment="1">
      <alignment horizontal="center"/>
    </xf>
    <xf numFmtId="0" fontId="4" fillId="0" borderId="0" xfId="7" applyFont="1" applyFill="1" applyBorder="1" applyAlignment="1">
      <alignment horizontal="center" vertical="center"/>
    </xf>
    <xf numFmtId="0" fontId="4" fillId="0" borderId="0" xfId="6" applyFont="1" applyFill="1" applyAlignment="1">
      <alignment horizontal="center" vertical="center" wrapText="1"/>
    </xf>
    <xf numFmtId="0" fontId="6" fillId="0" borderId="0" xfId="6" applyFont="1" applyAlignment="1">
      <alignment wrapText="1"/>
    </xf>
    <xf numFmtId="0" fontId="4" fillId="0" borderId="0" xfId="6" applyFont="1" applyFill="1" applyAlignment="1">
      <alignment horizontal="center" vertical="center"/>
    </xf>
    <xf numFmtId="164" fontId="4" fillId="0" borderId="0" xfId="6" applyNumberFormat="1" applyFont="1" applyFill="1" applyAlignment="1">
      <alignment horizontal="center"/>
    </xf>
    <xf numFmtId="0" fontId="4" fillId="0" borderId="0" xfId="6" applyFont="1" applyAlignment="1">
      <alignment horizontal="center" vertical="center" wrapText="1"/>
    </xf>
    <xf numFmtId="164" fontId="6" fillId="0" borderId="0" xfId="1" applyFont="1" applyFill="1" applyBorder="1" applyAlignment="1">
      <alignment horizontal="left" vertical="center" wrapText="1"/>
    </xf>
    <xf numFmtId="164" fontId="4" fillId="0" borderId="0" xfId="1" applyFont="1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/>
    </xf>
    <xf numFmtId="0" fontId="5" fillId="0" borderId="0" xfId="6" applyFont="1" applyAlignment="1">
      <alignment wrapText="1"/>
    </xf>
    <xf numFmtId="4" fontId="6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 wrapText="1"/>
    </xf>
    <xf numFmtId="0" fontId="4" fillId="0" borderId="0" xfId="2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left" vertical="center"/>
    </xf>
    <xf numFmtId="164" fontId="6" fillId="0" borderId="0" xfId="3" applyNumberFormat="1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6" fillId="0" borderId="6" xfId="0" applyNumberFormat="1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9">
    <cellStyle name="Millares" xfId="1" builtinId="3"/>
    <cellStyle name="Millares_PRESUPUESTO  TORMENTA SANDY, PROV. BARAHONA, CARMEN 2" xfId="3"/>
    <cellStyle name="Millares_reconstruccion camino Vecinal Guerra-La Joya-El peje, Tramo I y II (ING. MARIO A. ESPAILLAT DE PEÑA) 2" xfId="4"/>
    <cellStyle name="Normal" xfId="0" builtinId="0"/>
    <cellStyle name="Normal 2 2" xfId="6"/>
    <cellStyle name="Normal_Presp. Recon. Car. cruce Carretera  mella-guerra-bayaguana " xfId="2"/>
    <cellStyle name="Normal_Presp. Recon. Car. cruce Carretera  mella-guerra-bayaguana _LISTADO DE PRESUPUESTO" xfId="8"/>
    <cellStyle name="Normal_Xl0000018" xfId="5"/>
    <cellStyle name="Normal_Xl0000020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Presupuesto%20Reconstruccion%20Duarte%20santiago-Sto%20Dgo%20completa%20seop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iaz/Documents/pres.%202013/CONCURSO/TRABAJOS/Transfer/Costos/Proyectos/Galerias/presu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MPIA%20NOV%209-09/Pre.%20Vias%20de%20Accesos%20Edif.Sede/LP/Mis%20doc.%20of/OZORIA%202006/LAS%20AMERICAS/PRESUPUESTO/PRES.%20TUNEL%20CHARLE%20REV%20ABRIL%2007/TUNEL%20CHARLES%20ABRIL%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ias/Desktop/Licitaci&#243;n/Hermanas%20Mirabal/CAMINOS%20VECINALES%20HERMANAS%20MIRABAL/Enmienda%20de%20Presupuesto%20Caminos%20Hermanas%20Mirabal%20(003)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San%20Francisco%20de%20Macoris/Analisis%20de%20Precios%20Unitari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MPIA%20NOV%209-09/Pre.%20Vias%20de%20Accesos%20Edif.Sede/EVALUACION%20CALLES%20DE%20BONAO%20-SEPT%202007-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Documents%20and%20Settings/Raul%20N.%20%20Rizek/My%20Documents/Carretera%20Sto.%20Dgo.%20-%20Samana/Precios%20Rincon%20de%20Molinill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gelica\c\Incava\Analisis%20Marzo%2006%20-%20Incav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Documents%20and%20Settings/a/Mis%20documentos/Maximo/Maria%20Angelica/OISOE%20EVA/Calles/Demja%20-%20Hato%20Mayor/Analisis%20Dic%2005%20-%20Demj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Rar$DI00.141/Copia%20de%20Presupuesto%20Preliminar%20Cruce%20Carretera%20Villa%20Jaragua%20-%20Las%20Ca&#241;itas.%20Seg&#250;n%20Dise&#241;o%20Definitivo.%2009%20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analisis de soporte"/>
      <sheetName val="Costo horario equipos"/>
      <sheetName val="Movimiento de tierra"/>
      <sheetName val="tarifa equipos"/>
      <sheetName val="Km12 a Km150"/>
      <sheetName val="TARIFA EQUIPO"/>
      <sheetName val="Trabajos Generales"/>
      <sheetName val="Fresado"/>
      <sheetName val="Capa de Rodadura"/>
      <sheetName val="Bcheo Tecnico"/>
      <sheetName val="Base granular"/>
      <sheetName val="Obras Complementarias"/>
      <sheetName val="Drenajes"/>
      <sheetName val="Muro Gaviones"/>
      <sheetName val="Canalizacion"/>
      <sheetName val="Limpieza canaleta y maleza"/>
      <sheetName val="Señalización"/>
      <sheetName val="Relevamiento de fallas"/>
      <sheetName val="Limpieza Final"/>
      <sheetName val="Limpieza material f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F4" t="str">
            <v>FECHA: SEPTIEMBRE DEL 2004</v>
          </cell>
        </row>
        <row r="8">
          <cell r="C8" t="str">
            <v>: SANTO DOMINGO - SANTIAGO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 TABLON"/>
      <sheetName val="Anál. 5x5 Dobl (Oct.14)"/>
      <sheetName val="Pres Alc Doble 5x5 (Sep.14)"/>
      <sheetName val="An. Doble 4x4(Oct.14) "/>
      <sheetName val="Pres Alc Doble 4x4 (Sep.14) "/>
      <sheetName val="An. Simple 5x6(Oct.14) "/>
      <sheetName val="Pres Alc Simpl.5x6 (Sep.14)"/>
      <sheetName val="imbornal"/>
      <sheetName val="Materiales"/>
      <sheetName val="Mano de Obra"/>
      <sheetName val="Rel. Equipos"/>
      <sheetName val="Rel. Equipos (2)"/>
      <sheetName val="Rendimiento  Equipos"/>
      <sheetName val="ANAL . 2017)"/>
      <sheetName val="Relacion de partida"/>
      <sheetName val="EL TABLON "/>
      <sheetName val="la ceiba "/>
      <sheetName val="Cruce Las Lilas"/>
      <sheetName val="Camino Cruce El Gorro "/>
      <sheetName val="Los Hoyos - El Placer"/>
      <sheetName val="Ranchito - La Cei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3">
          <cell r="B23" t="str">
            <v xml:space="preserve">c) Bajo acera </v>
          </cell>
        </row>
      </sheetData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EV. CALLES S. ISIDRO"/>
      <sheetName val="EV. CALLES LOS JARDINES"/>
      <sheetName val="EV. CALLE DUARTE "/>
      <sheetName val="EV. CALLE 16 AGOSTO"/>
      <sheetName val="EV. CALLE PADRE BILLINI"/>
      <sheetName val="EV. CALLE INDEPENDENCIA"/>
      <sheetName val="EV. CALLE FCO PEYNADO"/>
      <sheetName val="EV. CALLE DR GOTIER"/>
      <sheetName val="EV. CALLE QUISQUEYA"/>
      <sheetName val="EV. CALLE ISABEL LA CATOLICA"/>
      <sheetName val="EV. CALLES ENS. LIBERTAD"/>
      <sheetName val="EV. CALLE DR. COLUMNA"/>
      <sheetName val="PRESUP-PAVIMENTACION CALLES"/>
      <sheetName val="RESUMEN"/>
    </sheetNames>
    <sheetDataSet>
      <sheetData sheetId="0">
        <row r="725">
          <cell r="H725">
            <v>432.08100000000002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</sheetNames>
    <sheetDataSet>
      <sheetData sheetId="0" refreshError="1"/>
      <sheetData sheetId="1" refreshError="1">
        <row r="11">
          <cell r="D11">
            <v>33.5</v>
          </cell>
        </row>
        <row r="14">
          <cell r="C14">
            <v>830</v>
          </cell>
        </row>
      </sheetData>
      <sheetData sheetId="2" refreshError="1">
        <row r="3">
          <cell r="B3">
            <v>100</v>
          </cell>
        </row>
        <row r="4">
          <cell r="B4">
            <v>689.6</v>
          </cell>
        </row>
        <row r="5">
          <cell r="B5">
            <v>689.6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 refreshError="1"/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  <row r="22">
          <cell r="C22">
            <v>345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.pres. "/>
      <sheetName val="ALC. DE CAJO DE 3X3.5"/>
      <sheetName val="Pres.villa jaragua-las cañitas."/>
      <sheetName val="Villa Jaragua-Cañitas"/>
      <sheetName val="Analisis "/>
      <sheetName val="Mano de obra "/>
      <sheetName val="Materiales"/>
      <sheetName val="Equip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7030A0"/>
    <pageSetUpPr fitToPage="1"/>
  </sheetPr>
  <dimension ref="A1:L133"/>
  <sheetViews>
    <sheetView tabSelected="1" view="pageBreakPreview" topLeftCell="A16" zoomScale="82" zoomScaleNormal="75" zoomScaleSheetLayoutView="82" workbookViewId="0">
      <selection activeCell="C131" sqref="C131:D131"/>
    </sheetView>
  </sheetViews>
  <sheetFormatPr baseColWidth="10" defaultRowHeight="15.75" x14ac:dyDescent="0.25"/>
  <cols>
    <col min="1" max="1" width="10.5703125" style="88" customWidth="1"/>
    <col min="2" max="2" width="59.28515625" style="88" customWidth="1"/>
    <col min="3" max="3" width="18.7109375" style="88" customWidth="1"/>
    <col min="4" max="4" width="22.7109375" style="41" customWidth="1"/>
    <col min="5" max="5" width="11.42578125" style="3"/>
    <col min="6" max="6" width="12" style="3" bestFit="1" customWidth="1"/>
    <col min="7" max="16384" width="11.42578125" style="3"/>
  </cols>
  <sheetData>
    <row r="1" spans="1:12" ht="10.5" customHeight="1" x14ac:dyDescent="0.25">
      <c r="A1" s="1"/>
      <c r="B1" s="1"/>
      <c r="C1" s="1"/>
      <c r="D1" s="2"/>
    </row>
    <row r="2" spans="1:12" s="5" customFormat="1" ht="17.45" customHeight="1" x14ac:dyDescent="0.25">
      <c r="A2" s="120" t="s">
        <v>0</v>
      </c>
      <c r="B2" s="120"/>
      <c r="C2" s="120"/>
      <c r="D2" s="120"/>
      <c r="E2" s="4"/>
      <c r="F2" s="4"/>
      <c r="G2" s="4"/>
      <c r="H2" s="4"/>
      <c r="I2" s="4"/>
      <c r="J2" s="4"/>
      <c r="K2" s="4"/>
      <c r="L2" s="4"/>
    </row>
    <row r="3" spans="1:12" s="5" customFormat="1" ht="17.45" customHeight="1" x14ac:dyDescent="0.25">
      <c r="A3" s="120" t="s">
        <v>1</v>
      </c>
      <c r="B3" s="120"/>
      <c r="C3" s="120"/>
      <c r="D3" s="120"/>
      <c r="E3" s="4"/>
      <c r="F3" s="4"/>
      <c r="G3" s="4"/>
      <c r="H3" s="4"/>
      <c r="I3" s="4"/>
      <c r="J3" s="4"/>
      <c r="K3" s="4"/>
      <c r="L3" s="4"/>
    </row>
    <row r="4" spans="1:12" ht="11.25" customHeight="1" x14ac:dyDescent="0.2">
      <c r="A4" s="6"/>
      <c r="B4" s="7"/>
      <c r="C4" s="8"/>
      <c r="D4" s="9"/>
    </row>
    <row r="5" spans="1:12" s="13" customFormat="1" ht="18" customHeight="1" x14ac:dyDescent="0.25">
      <c r="A5" s="10"/>
      <c r="B5" s="11"/>
      <c r="C5" s="10"/>
      <c r="D5" s="12"/>
    </row>
    <row r="6" spans="1:12" ht="59.45" customHeight="1" thickBot="1" x14ac:dyDescent="0.25">
      <c r="A6" s="121" t="s">
        <v>157</v>
      </c>
      <c r="B6" s="121"/>
      <c r="C6" s="121"/>
      <c r="D6" s="121"/>
    </row>
    <row r="7" spans="1:12" ht="23.25" customHeight="1" thickBot="1" x14ac:dyDescent="0.25">
      <c r="A7" s="14" t="s">
        <v>2</v>
      </c>
      <c r="B7" s="15" t="s">
        <v>3</v>
      </c>
      <c r="C7" s="16" t="s">
        <v>4</v>
      </c>
      <c r="D7" s="17" t="s">
        <v>5</v>
      </c>
      <c r="F7" s="18"/>
    </row>
    <row r="8" spans="1:12" ht="17.25" customHeight="1" x14ac:dyDescent="0.2">
      <c r="A8" s="19"/>
      <c r="B8" s="19"/>
      <c r="C8" s="19"/>
      <c r="D8" s="20"/>
      <c r="F8" s="19"/>
    </row>
    <row r="9" spans="1:12" ht="23.25" customHeight="1" x14ac:dyDescent="0.2">
      <c r="A9" s="21" t="s">
        <v>6</v>
      </c>
      <c r="B9" s="22" t="s">
        <v>7</v>
      </c>
      <c r="C9" s="23"/>
      <c r="D9" s="24"/>
      <c r="F9" s="23"/>
    </row>
    <row r="10" spans="1:12" ht="18.75" customHeight="1" x14ac:dyDescent="0.2">
      <c r="A10" s="26" t="s">
        <v>8</v>
      </c>
      <c r="B10" s="27" t="s">
        <v>9</v>
      </c>
      <c r="C10" s="26" t="s">
        <v>10</v>
      </c>
      <c r="D10" s="28">
        <v>9</v>
      </c>
      <c r="F10" s="26"/>
    </row>
    <row r="11" spans="1:12" ht="18.75" customHeight="1" x14ac:dyDescent="0.2">
      <c r="A11" s="26" t="s">
        <v>11</v>
      </c>
      <c r="B11" s="27" t="s">
        <v>12</v>
      </c>
      <c r="C11" s="26" t="s">
        <v>13</v>
      </c>
      <c r="D11" s="28">
        <v>1</v>
      </c>
      <c r="F11" s="26"/>
    </row>
    <row r="12" spans="1:12" ht="18.75" customHeight="1" x14ac:dyDescent="0.2">
      <c r="A12" s="26" t="s">
        <v>14</v>
      </c>
      <c r="B12" s="27" t="s">
        <v>15</v>
      </c>
      <c r="C12" s="26" t="s">
        <v>13</v>
      </c>
      <c r="D12" s="28">
        <v>1</v>
      </c>
      <c r="F12" s="26"/>
    </row>
    <row r="13" spans="1:12" ht="18.75" customHeight="1" x14ac:dyDescent="0.2">
      <c r="A13" s="26"/>
      <c r="B13" s="27"/>
      <c r="C13" s="26"/>
      <c r="D13" s="28"/>
      <c r="F13" s="26"/>
    </row>
    <row r="14" spans="1:12" ht="22.5" customHeight="1" x14ac:dyDescent="0.2">
      <c r="A14" s="21" t="s">
        <v>16</v>
      </c>
      <c r="B14" s="22" t="s">
        <v>17</v>
      </c>
      <c r="C14" s="23"/>
      <c r="D14" s="24"/>
      <c r="F14" s="23"/>
    </row>
    <row r="15" spans="1:12" ht="22.5" customHeight="1" x14ac:dyDescent="0.25">
      <c r="A15" s="29" t="s">
        <v>18</v>
      </c>
      <c r="B15" s="30" t="s">
        <v>19</v>
      </c>
      <c r="C15" s="31" t="s">
        <v>20</v>
      </c>
      <c r="D15" s="32">
        <f>2*9000/10000</f>
        <v>1.8</v>
      </c>
      <c r="F15" s="23"/>
    </row>
    <row r="16" spans="1:12" ht="22.5" customHeight="1" x14ac:dyDescent="0.25">
      <c r="A16" s="29" t="s">
        <v>21</v>
      </c>
      <c r="B16" s="30" t="s">
        <v>22</v>
      </c>
      <c r="C16" s="29"/>
      <c r="D16" s="32"/>
      <c r="F16" s="23"/>
    </row>
    <row r="17" spans="1:6" ht="22.5" customHeight="1" x14ac:dyDescent="0.25">
      <c r="A17" s="29"/>
      <c r="B17" s="30" t="s">
        <v>23</v>
      </c>
      <c r="C17" s="29" t="s">
        <v>24</v>
      </c>
      <c r="D17" s="33">
        <f>48*1.05*1.1+D27*0.15*1.1</f>
        <v>11638.440000000002</v>
      </c>
      <c r="F17" s="23"/>
    </row>
    <row r="18" spans="1:6" ht="31.5" x14ac:dyDescent="0.25">
      <c r="A18" s="29" t="s">
        <v>25</v>
      </c>
      <c r="B18" s="34" t="s">
        <v>26</v>
      </c>
      <c r="C18" s="29" t="s">
        <v>24</v>
      </c>
      <c r="D18" s="32">
        <f>D21*1.1</f>
        <v>11638.440000000002</v>
      </c>
      <c r="F18" s="23"/>
    </row>
    <row r="19" spans="1:6" ht="22.5" customHeight="1" x14ac:dyDescent="0.25">
      <c r="A19" s="35" t="s">
        <v>27</v>
      </c>
      <c r="B19" s="36" t="s">
        <v>28</v>
      </c>
      <c r="C19" s="35"/>
      <c r="D19" s="32"/>
      <c r="F19" s="23"/>
    </row>
    <row r="20" spans="1:6" ht="22.5" hidden="1" customHeight="1" x14ac:dyDescent="0.25">
      <c r="A20" s="35"/>
      <c r="B20" s="36" t="s">
        <v>29</v>
      </c>
      <c r="C20" s="35" t="s">
        <v>30</v>
      </c>
      <c r="D20" s="24"/>
      <c r="F20" s="23"/>
    </row>
    <row r="21" spans="1:6" ht="22.5" customHeight="1" x14ac:dyDescent="0.25">
      <c r="A21" s="35"/>
      <c r="B21" s="36" t="s">
        <v>31</v>
      </c>
      <c r="C21" s="35" t="s">
        <v>30</v>
      </c>
      <c r="D21" s="33">
        <f>D17/1.1</f>
        <v>10580.400000000001</v>
      </c>
      <c r="F21" s="23"/>
    </row>
    <row r="22" spans="1:6" ht="22.5" hidden="1" customHeight="1" x14ac:dyDescent="0.25">
      <c r="A22" s="35"/>
      <c r="B22" s="36" t="s">
        <v>32</v>
      </c>
      <c r="C22" s="35" t="s">
        <v>30</v>
      </c>
      <c r="D22" s="32"/>
      <c r="F22" s="23"/>
    </row>
    <row r="23" spans="1:6" ht="22.5" customHeight="1" x14ac:dyDescent="0.25">
      <c r="A23" s="35"/>
      <c r="B23" s="36" t="s">
        <v>32</v>
      </c>
      <c r="C23" s="35" t="str">
        <f>+C21</f>
        <v>M3C</v>
      </c>
      <c r="D23" s="32">
        <v>150</v>
      </c>
      <c r="F23" s="23"/>
    </row>
    <row r="24" spans="1:6" ht="31.15" customHeight="1" x14ac:dyDescent="0.25">
      <c r="A24" s="35" t="s">
        <v>33</v>
      </c>
      <c r="B24" s="37" t="s">
        <v>34</v>
      </c>
      <c r="C24" s="35" t="s">
        <v>35</v>
      </c>
      <c r="D24" s="32">
        <v>13920</v>
      </c>
      <c r="F24" s="23"/>
    </row>
    <row r="25" spans="1:6" ht="22.5" hidden="1" customHeight="1" x14ac:dyDescent="0.25">
      <c r="A25" s="35" t="s">
        <v>36</v>
      </c>
      <c r="B25" s="36" t="s">
        <v>37</v>
      </c>
      <c r="C25" s="35" t="s">
        <v>38</v>
      </c>
      <c r="D25" s="32"/>
      <c r="F25" s="23"/>
    </row>
    <row r="26" spans="1:6" ht="22.5" customHeight="1" x14ac:dyDescent="0.25">
      <c r="A26" s="35" t="s">
        <v>36</v>
      </c>
      <c r="B26" s="36" t="s">
        <v>39</v>
      </c>
      <c r="C26" s="35" t="str">
        <f>+C17</f>
        <v>M3N</v>
      </c>
      <c r="D26" s="32">
        <v>20</v>
      </c>
      <c r="F26" s="23"/>
    </row>
    <row r="27" spans="1:6" ht="22.5" customHeight="1" x14ac:dyDescent="0.25">
      <c r="A27" s="35" t="s">
        <v>40</v>
      </c>
      <c r="B27" s="36" t="s">
        <v>41</v>
      </c>
      <c r="C27" s="35" t="s">
        <v>42</v>
      </c>
      <c r="D27" s="32">
        <f>9000*7.8</f>
        <v>70200</v>
      </c>
      <c r="F27" s="23"/>
    </row>
    <row r="28" spans="1:6" ht="22.5" customHeight="1" x14ac:dyDescent="0.25">
      <c r="A28" s="35" t="s">
        <v>43</v>
      </c>
      <c r="B28" s="36" t="s">
        <v>44</v>
      </c>
      <c r="C28" s="35"/>
      <c r="D28" s="32"/>
      <c r="F28" s="23"/>
    </row>
    <row r="29" spans="1:6" ht="22.5" customHeight="1" x14ac:dyDescent="0.25">
      <c r="A29" s="35"/>
      <c r="B29" s="36" t="s">
        <v>45</v>
      </c>
      <c r="C29" s="35" t="str">
        <f>+C30</f>
        <v>M3E-HM</v>
      </c>
      <c r="D29" s="32">
        <v>1412.84</v>
      </c>
      <c r="F29" s="23"/>
    </row>
    <row r="30" spans="1:6" ht="22.5" customHeight="1" x14ac:dyDescent="0.25">
      <c r="A30" s="35"/>
      <c r="B30" s="36" t="s">
        <v>46</v>
      </c>
      <c r="C30" s="35" t="s">
        <v>47</v>
      </c>
      <c r="D30" s="32">
        <f>((D17+D34)+D10*1000*2*0.1)*1.2*10*5</f>
        <v>807364.8</v>
      </c>
      <c r="F30" s="23"/>
    </row>
    <row r="31" spans="1:6" ht="22.5" customHeight="1" x14ac:dyDescent="0.25">
      <c r="A31" s="35"/>
      <c r="B31" s="36" t="s">
        <v>48</v>
      </c>
      <c r="C31" s="35" t="str">
        <f>+C30</f>
        <v>M3E-HM</v>
      </c>
      <c r="D31" s="32">
        <v>1246.1300000000001</v>
      </c>
      <c r="F31" s="23"/>
    </row>
    <row r="32" spans="1:6" ht="36.75" customHeight="1" x14ac:dyDescent="0.25">
      <c r="A32" s="35" t="s">
        <v>49</v>
      </c>
      <c r="B32" s="37" t="s">
        <v>50</v>
      </c>
      <c r="C32" s="35" t="s">
        <v>51</v>
      </c>
      <c r="D32" s="32">
        <f>D18*1.2*19.5</f>
        <v>272339.49600000004</v>
      </c>
      <c r="F32" s="23"/>
    </row>
    <row r="33" spans="1:6" ht="22.5" customHeight="1" x14ac:dyDescent="0.25">
      <c r="A33" s="35" t="s">
        <v>52</v>
      </c>
      <c r="B33" s="36" t="s">
        <v>328</v>
      </c>
      <c r="C33" s="35" t="s">
        <v>51</v>
      </c>
      <c r="D33" s="28">
        <f>D39*1.3*19.5</f>
        <v>355914</v>
      </c>
      <c r="F33" s="23"/>
    </row>
    <row r="34" spans="1:6" s="38" customFormat="1" ht="31.5" x14ac:dyDescent="0.25">
      <c r="A34" s="35" t="s">
        <v>53</v>
      </c>
      <c r="B34" s="37" t="s">
        <v>54</v>
      </c>
      <c r="C34" s="35" t="s">
        <v>24</v>
      </c>
      <c r="D34" s="28">
        <v>17.64</v>
      </c>
    </row>
    <row r="35" spans="1:6" ht="22.5" customHeight="1" x14ac:dyDescent="0.25">
      <c r="A35" s="35" t="s">
        <v>55</v>
      </c>
      <c r="B35" s="36" t="s">
        <v>56</v>
      </c>
      <c r="C35" s="35" t="s">
        <v>42</v>
      </c>
      <c r="D35" s="32">
        <f>9000*7.8</f>
        <v>70200</v>
      </c>
      <c r="F35" s="23"/>
    </row>
    <row r="36" spans="1:6" ht="22.5" hidden="1" customHeight="1" x14ac:dyDescent="0.25">
      <c r="A36" s="35" t="s">
        <v>57</v>
      </c>
      <c r="B36" s="36" t="s">
        <v>58</v>
      </c>
      <c r="C36" s="35" t="s">
        <v>38</v>
      </c>
      <c r="D36" s="32"/>
      <c r="F36" s="23"/>
    </row>
    <row r="37" spans="1:6" ht="22.5" customHeight="1" x14ac:dyDescent="0.25">
      <c r="A37" s="35"/>
      <c r="B37" s="36"/>
      <c r="C37" s="35"/>
      <c r="D37" s="32"/>
      <c r="F37" s="23"/>
    </row>
    <row r="38" spans="1:6" s="39" customFormat="1" ht="26.25" customHeight="1" x14ac:dyDescent="0.2">
      <c r="A38" s="21" t="s">
        <v>59</v>
      </c>
      <c r="B38" s="22" t="s">
        <v>60</v>
      </c>
      <c r="C38" s="23"/>
      <c r="D38" s="28"/>
      <c r="F38" s="23"/>
    </row>
    <row r="39" spans="1:6" ht="18.75" customHeight="1" x14ac:dyDescent="0.25">
      <c r="A39" s="35" t="s">
        <v>61</v>
      </c>
      <c r="B39" s="36" t="s">
        <v>298</v>
      </c>
      <c r="C39" s="35" t="s">
        <v>30</v>
      </c>
      <c r="D39" s="28">
        <f>9000*7.8*0.2</f>
        <v>14040</v>
      </c>
      <c r="F39" s="26"/>
    </row>
    <row r="40" spans="1:6" s="39" customFormat="1" ht="22.5" hidden="1" customHeight="1" x14ac:dyDescent="0.2">
      <c r="A40" s="21" t="s">
        <v>62</v>
      </c>
      <c r="B40" s="22" t="s">
        <v>63</v>
      </c>
      <c r="C40" s="23"/>
      <c r="D40" s="28"/>
      <c r="F40" s="23"/>
    </row>
    <row r="41" spans="1:6" ht="18.75" hidden="1" customHeight="1" x14ac:dyDescent="0.2">
      <c r="A41" s="26" t="s">
        <v>64</v>
      </c>
      <c r="B41" s="27" t="s">
        <v>65</v>
      </c>
      <c r="C41" s="26" t="s">
        <v>42</v>
      </c>
      <c r="D41" s="28">
        <v>0</v>
      </c>
      <c r="F41" s="26"/>
    </row>
    <row r="42" spans="1:6" ht="18.75" hidden="1" customHeight="1" x14ac:dyDescent="0.2">
      <c r="A42" s="26"/>
      <c r="B42" s="27"/>
      <c r="C42" s="26"/>
      <c r="D42" s="28"/>
      <c r="F42" s="26"/>
    </row>
    <row r="43" spans="1:6" s="39" customFormat="1" ht="21.75" hidden="1" customHeight="1" x14ac:dyDescent="0.2">
      <c r="A43" s="21" t="s">
        <v>66</v>
      </c>
      <c r="B43" s="22" t="s">
        <v>67</v>
      </c>
      <c r="C43" s="23"/>
      <c r="D43" s="28"/>
      <c r="F43" s="23"/>
    </row>
    <row r="44" spans="1:6" ht="18.75" hidden="1" customHeight="1" x14ac:dyDescent="0.2">
      <c r="A44" s="26" t="s">
        <v>68</v>
      </c>
      <c r="B44" s="27" t="s">
        <v>69</v>
      </c>
      <c r="C44" s="26"/>
      <c r="D44" s="28"/>
      <c r="F44" s="26"/>
    </row>
    <row r="45" spans="1:6" ht="18.75" hidden="1" customHeight="1" x14ac:dyDescent="0.2">
      <c r="A45" s="26" t="s">
        <v>70</v>
      </c>
      <c r="B45" s="27" t="s">
        <v>71</v>
      </c>
      <c r="C45" s="26" t="s">
        <v>38</v>
      </c>
      <c r="D45" s="28">
        <v>0</v>
      </c>
      <c r="F45" s="26"/>
    </row>
    <row r="46" spans="1:6" ht="18.75" hidden="1" customHeight="1" x14ac:dyDescent="0.2">
      <c r="A46" s="26" t="s">
        <v>72</v>
      </c>
      <c r="B46" s="27" t="s">
        <v>73</v>
      </c>
      <c r="C46" s="26" t="s">
        <v>38</v>
      </c>
      <c r="D46" s="28">
        <v>0</v>
      </c>
      <c r="F46" s="26"/>
    </row>
    <row r="47" spans="1:6" ht="18.75" hidden="1" customHeight="1" x14ac:dyDescent="0.2">
      <c r="A47" s="26" t="s">
        <v>74</v>
      </c>
      <c r="B47" s="27" t="s">
        <v>75</v>
      </c>
      <c r="C47" s="26" t="s">
        <v>38</v>
      </c>
      <c r="D47" s="28">
        <v>0</v>
      </c>
      <c r="F47" s="26"/>
    </row>
    <row r="48" spans="1:6" ht="18.75" hidden="1" customHeight="1" x14ac:dyDescent="0.2">
      <c r="A48" s="26" t="s">
        <v>76</v>
      </c>
      <c r="B48" s="27" t="s">
        <v>77</v>
      </c>
      <c r="C48" s="26" t="s">
        <v>38</v>
      </c>
      <c r="D48" s="28">
        <v>0</v>
      </c>
      <c r="F48" s="26"/>
    </row>
    <row r="49" spans="1:6" ht="18.75" hidden="1" customHeight="1" x14ac:dyDescent="0.2">
      <c r="A49" s="26" t="s">
        <v>78</v>
      </c>
      <c r="B49" s="27" t="s">
        <v>79</v>
      </c>
      <c r="C49" s="26"/>
      <c r="D49" s="28"/>
      <c r="F49" s="26"/>
    </row>
    <row r="50" spans="1:6" ht="18.75" hidden="1" customHeight="1" x14ac:dyDescent="0.2">
      <c r="A50" s="26" t="s">
        <v>70</v>
      </c>
      <c r="B50" s="27" t="s">
        <v>71</v>
      </c>
      <c r="C50" s="26" t="s">
        <v>38</v>
      </c>
      <c r="D50" s="28">
        <v>0</v>
      </c>
      <c r="F50" s="26"/>
    </row>
    <row r="51" spans="1:6" ht="18.75" hidden="1" customHeight="1" x14ac:dyDescent="0.2">
      <c r="A51" s="26" t="s">
        <v>80</v>
      </c>
      <c r="B51" s="27" t="s">
        <v>81</v>
      </c>
      <c r="C51" s="26"/>
      <c r="D51" s="28"/>
      <c r="F51" s="26"/>
    </row>
    <row r="52" spans="1:6" ht="18.75" hidden="1" customHeight="1" x14ac:dyDescent="0.2">
      <c r="A52" s="26" t="s">
        <v>70</v>
      </c>
      <c r="B52" s="27" t="s">
        <v>71</v>
      </c>
      <c r="C52" s="26" t="s">
        <v>38</v>
      </c>
      <c r="D52" s="28">
        <v>0</v>
      </c>
      <c r="F52" s="26"/>
    </row>
    <row r="53" spans="1:6" ht="18.75" hidden="1" customHeight="1" x14ac:dyDescent="0.2">
      <c r="A53" s="26" t="s">
        <v>82</v>
      </c>
      <c r="B53" s="27" t="s">
        <v>83</v>
      </c>
      <c r="C53" s="26" t="s">
        <v>38</v>
      </c>
      <c r="D53" s="28">
        <v>0</v>
      </c>
      <c r="F53" s="26"/>
    </row>
    <row r="54" spans="1:6" ht="18.75" hidden="1" customHeight="1" x14ac:dyDescent="0.2">
      <c r="A54" s="26"/>
      <c r="B54" s="27"/>
      <c r="C54" s="26"/>
      <c r="D54" s="28"/>
      <c r="F54" s="26"/>
    </row>
    <row r="55" spans="1:6" ht="24" hidden="1" customHeight="1" x14ac:dyDescent="0.2">
      <c r="A55" s="21" t="s">
        <v>84</v>
      </c>
      <c r="B55" s="22" t="s">
        <v>85</v>
      </c>
      <c r="C55" s="23"/>
      <c r="D55" s="28"/>
      <c r="F55" s="26"/>
    </row>
    <row r="56" spans="1:6" ht="18.75" hidden="1" customHeight="1" x14ac:dyDescent="0.2">
      <c r="A56" s="26" t="s">
        <v>86</v>
      </c>
      <c r="B56" s="27" t="s">
        <v>87</v>
      </c>
      <c r="C56" s="26"/>
      <c r="D56" s="28"/>
      <c r="F56" s="26"/>
    </row>
    <row r="57" spans="1:6" ht="18.75" hidden="1" customHeight="1" x14ac:dyDescent="0.2">
      <c r="A57" s="26" t="s">
        <v>70</v>
      </c>
      <c r="B57" s="27" t="s">
        <v>88</v>
      </c>
      <c r="C57" s="26" t="s">
        <v>89</v>
      </c>
      <c r="D57" s="28">
        <v>21</v>
      </c>
      <c r="F57" s="26"/>
    </row>
    <row r="58" spans="1:6" ht="18.75" hidden="1" customHeight="1" x14ac:dyDescent="0.2">
      <c r="A58" s="26" t="s">
        <v>72</v>
      </c>
      <c r="B58" s="27" t="s">
        <v>90</v>
      </c>
      <c r="C58" s="26" t="s">
        <v>89</v>
      </c>
      <c r="D58" s="28">
        <v>14</v>
      </c>
      <c r="F58" s="26"/>
    </row>
    <row r="59" spans="1:6" ht="18.75" hidden="1" customHeight="1" x14ac:dyDescent="0.2">
      <c r="A59" s="26" t="s">
        <v>91</v>
      </c>
      <c r="B59" s="27" t="s">
        <v>92</v>
      </c>
      <c r="C59" s="26" t="s">
        <v>38</v>
      </c>
      <c r="D59" s="28">
        <v>0</v>
      </c>
      <c r="F59" s="26"/>
    </row>
    <row r="60" spans="1:6" ht="42" hidden="1" customHeight="1" x14ac:dyDescent="0.2">
      <c r="A60" s="26" t="s">
        <v>93</v>
      </c>
      <c r="B60" s="27" t="s">
        <v>94</v>
      </c>
      <c r="C60" s="26" t="s">
        <v>38</v>
      </c>
      <c r="D60" s="28">
        <v>0</v>
      </c>
      <c r="F60" s="26"/>
    </row>
    <row r="61" spans="1:6" ht="18.75" hidden="1" customHeight="1" x14ac:dyDescent="0.2">
      <c r="A61" s="26"/>
      <c r="B61" s="27"/>
      <c r="C61" s="26"/>
      <c r="D61" s="28"/>
      <c r="F61" s="26"/>
    </row>
    <row r="62" spans="1:6" ht="18.75" customHeight="1" x14ac:dyDescent="0.2">
      <c r="A62" s="26"/>
      <c r="B62" s="27"/>
      <c r="C62" s="26"/>
      <c r="D62" s="28"/>
      <c r="F62" s="26"/>
    </row>
    <row r="63" spans="1:6" s="38" customFormat="1" x14ac:dyDescent="0.2">
      <c r="A63" s="21" t="s">
        <v>62</v>
      </c>
      <c r="B63" s="22" t="s">
        <v>95</v>
      </c>
      <c r="C63" s="40"/>
    </row>
    <row r="64" spans="1:6" s="38" customFormat="1" x14ac:dyDescent="0.25">
      <c r="A64" s="35" t="s">
        <v>96</v>
      </c>
      <c r="B64" s="36" t="s">
        <v>97</v>
      </c>
      <c r="C64" s="35" t="s">
        <v>42</v>
      </c>
      <c r="D64" s="41">
        <f>+D35</f>
        <v>70200</v>
      </c>
    </row>
    <row r="65" spans="1:6" ht="18.75" customHeight="1" x14ac:dyDescent="0.2">
      <c r="A65" s="42"/>
      <c r="B65" s="43"/>
      <c r="C65" s="44"/>
      <c r="D65" s="28"/>
      <c r="F65" s="26"/>
    </row>
    <row r="66" spans="1:6" ht="18.75" customHeight="1" x14ac:dyDescent="0.25">
      <c r="A66" s="45" t="s">
        <v>66</v>
      </c>
      <c r="B66" s="46" t="s">
        <v>98</v>
      </c>
      <c r="C66" s="44"/>
      <c r="D66" s="28"/>
      <c r="F66" s="26"/>
    </row>
    <row r="67" spans="1:6" ht="18.75" customHeight="1" x14ac:dyDescent="0.25">
      <c r="A67" s="35" t="s">
        <v>99</v>
      </c>
      <c r="B67" s="36" t="s">
        <v>304</v>
      </c>
      <c r="C67" s="35"/>
      <c r="D67" s="28"/>
      <c r="F67" s="26"/>
    </row>
    <row r="68" spans="1:6" ht="18.75" customHeight="1" x14ac:dyDescent="0.25">
      <c r="A68" s="35"/>
      <c r="B68" s="36" t="s">
        <v>300</v>
      </c>
      <c r="C68" s="35" t="s">
        <v>38</v>
      </c>
      <c r="D68" s="28">
        <v>12.6</v>
      </c>
      <c r="F68" s="26"/>
    </row>
    <row r="69" spans="1:6" ht="18.75" customHeight="1" x14ac:dyDescent="0.2">
      <c r="A69" s="26"/>
      <c r="B69" s="27" t="s">
        <v>327</v>
      </c>
      <c r="C69" s="26" t="s">
        <v>38</v>
      </c>
      <c r="D69" s="28">
        <v>9.8000000000000007</v>
      </c>
      <c r="F69" s="26"/>
    </row>
    <row r="70" spans="1:6" ht="18.75" customHeight="1" x14ac:dyDescent="0.25">
      <c r="A70" s="35" t="s">
        <v>100</v>
      </c>
      <c r="B70" s="36" t="s">
        <v>320</v>
      </c>
      <c r="C70" s="35" t="s">
        <v>38</v>
      </c>
      <c r="D70" s="28">
        <v>16.8</v>
      </c>
      <c r="F70" s="26"/>
    </row>
    <row r="71" spans="1:6" ht="18.75" customHeight="1" x14ac:dyDescent="0.2">
      <c r="A71" s="26" t="s">
        <v>101</v>
      </c>
      <c r="B71" s="27" t="s">
        <v>310</v>
      </c>
      <c r="C71" s="26" t="s">
        <v>38</v>
      </c>
      <c r="D71" s="28">
        <v>1350.24</v>
      </c>
      <c r="F71" s="26"/>
    </row>
    <row r="72" spans="1:6" ht="18.75" customHeight="1" x14ac:dyDescent="0.25">
      <c r="A72" s="35" t="s">
        <v>102</v>
      </c>
      <c r="B72" s="36" t="s">
        <v>103</v>
      </c>
      <c r="C72" s="35" t="s">
        <v>38</v>
      </c>
      <c r="D72" s="28">
        <v>200</v>
      </c>
      <c r="F72" s="26"/>
    </row>
    <row r="73" spans="1:6" ht="18.75" hidden="1" customHeight="1" x14ac:dyDescent="0.25">
      <c r="A73" s="35" t="s">
        <v>104</v>
      </c>
      <c r="B73" s="37" t="s">
        <v>105</v>
      </c>
      <c r="C73" s="35" t="s">
        <v>89</v>
      </c>
      <c r="D73" s="28"/>
      <c r="F73" s="26"/>
    </row>
    <row r="74" spans="1:6" ht="18.75" customHeight="1" x14ac:dyDescent="0.2">
      <c r="A74" s="26"/>
      <c r="B74" s="27"/>
      <c r="C74" s="26"/>
      <c r="D74" s="28"/>
      <c r="F74" s="26"/>
    </row>
    <row r="75" spans="1:6" ht="24" customHeight="1" x14ac:dyDescent="0.2">
      <c r="A75" s="21" t="s">
        <v>106</v>
      </c>
      <c r="B75" s="22" t="s">
        <v>107</v>
      </c>
      <c r="C75" s="23"/>
      <c r="D75" s="28"/>
      <c r="F75" s="26"/>
    </row>
    <row r="76" spans="1:6" ht="18.75" customHeight="1" x14ac:dyDescent="0.2">
      <c r="A76" s="26" t="s">
        <v>86</v>
      </c>
      <c r="B76" s="27" t="s">
        <v>108</v>
      </c>
      <c r="C76" s="26"/>
      <c r="D76" s="28"/>
      <c r="F76" s="26"/>
    </row>
    <row r="77" spans="1:6" ht="18.75" customHeight="1" x14ac:dyDescent="0.2">
      <c r="A77" s="26" t="s">
        <v>70</v>
      </c>
      <c r="B77" s="27" t="s">
        <v>109</v>
      </c>
      <c r="C77" s="26" t="s">
        <v>89</v>
      </c>
      <c r="D77" s="28">
        <v>3</v>
      </c>
      <c r="F77" s="26"/>
    </row>
    <row r="78" spans="1:6" ht="18.75" customHeight="1" x14ac:dyDescent="0.2">
      <c r="A78" s="26" t="s">
        <v>110</v>
      </c>
      <c r="B78" s="27" t="s">
        <v>92</v>
      </c>
      <c r="C78" s="26" t="s">
        <v>38</v>
      </c>
      <c r="D78" s="28">
        <v>1.8</v>
      </c>
      <c r="F78" s="26"/>
    </row>
    <row r="79" spans="1:6" ht="42" customHeight="1" x14ac:dyDescent="0.2">
      <c r="A79" s="26" t="s">
        <v>111</v>
      </c>
      <c r="B79" s="27" t="s">
        <v>94</v>
      </c>
      <c r="C79" s="26" t="s">
        <v>38</v>
      </c>
      <c r="D79" s="28">
        <v>10.38</v>
      </c>
      <c r="F79" s="26"/>
    </row>
    <row r="80" spans="1:6" ht="18.75" customHeight="1" x14ac:dyDescent="0.25">
      <c r="A80" s="35" t="s">
        <v>112</v>
      </c>
      <c r="B80" s="37" t="s">
        <v>113</v>
      </c>
      <c r="C80" s="35" t="s">
        <v>89</v>
      </c>
      <c r="D80" s="28">
        <f>5*7.8</f>
        <v>39</v>
      </c>
      <c r="F80" s="26"/>
    </row>
    <row r="81" spans="1:6" ht="21.6" customHeight="1" x14ac:dyDescent="0.2">
      <c r="A81" s="26"/>
      <c r="B81" s="27"/>
      <c r="C81" s="26"/>
      <c r="D81" s="28"/>
      <c r="F81" s="26"/>
    </row>
    <row r="82" spans="1:6" ht="18.75" customHeight="1" x14ac:dyDescent="0.25">
      <c r="A82" s="45" t="s">
        <v>84</v>
      </c>
      <c r="B82" s="46" t="s">
        <v>85</v>
      </c>
      <c r="C82" s="44"/>
      <c r="D82" s="28"/>
      <c r="F82" s="26"/>
    </row>
    <row r="83" spans="1:6" ht="27.75" customHeight="1" x14ac:dyDescent="0.25">
      <c r="A83" s="35" t="s">
        <v>114</v>
      </c>
      <c r="B83" s="27" t="s">
        <v>308</v>
      </c>
      <c r="C83" s="44" t="str">
        <f>+C77</f>
        <v>ML</v>
      </c>
      <c r="D83" s="28">
        <v>600</v>
      </c>
      <c r="F83" s="26"/>
    </row>
    <row r="84" spans="1:6" ht="18.75" customHeight="1" x14ac:dyDescent="0.25">
      <c r="A84" s="35" t="s">
        <v>115</v>
      </c>
      <c r="B84" s="36" t="s">
        <v>316</v>
      </c>
      <c r="C84" s="47" t="s">
        <v>42</v>
      </c>
      <c r="D84" s="28">
        <v>600</v>
      </c>
      <c r="F84" s="26"/>
    </row>
    <row r="85" spans="1:6" ht="18.75" customHeight="1" x14ac:dyDescent="0.25">
      <c r="A85" s="35" t="s">
        <v>116</v>
      </c>
      <c r="B85" s="36" t="s">
        <v>117</v>
      </c>
      <c r="C85" s="35" t="s">
        <v>118</v>
      </c>
      <c r="D85" s="28">
        <v>9</v>
      </c>
      <c r="F85" s="26"/>
    </row>
    <row r="86" spans="1:6" ht="23.25" customHeight="1" x14ac:dyDescent="0.2">
      <c r="A86" s="26"/>
      <c r="B86" s="27"/>
      <c r="C86" s="122"/>
      <c r="D86" s="122"/>
      <c r="F86" s="26"/>
    </row>
    <row r="87" spans="1:6" ht="18.75" customHeight="1" x14ac:dyDescent="0.2">
      <c r="A87" s="26"/>
      <c r="B87" s="27"/>
      <c r="C87" s="26"/>
      <c r="D87" s="28"/>
      <c r="F87" s="26"/>
    </row>
    <row r="88" spans="1:6" s="13" customFormat="1" ht="20.100000000000001" customHeight="1" x14ac:dyDescent="0.2">
      <c r="A88" s="123" t="s">
        <v>296</v>
      </c>
      <c r="B88" s="123"/>
      <c r="C88" s="89"/>
      <c r="D88" s="52"/>
    </row>
    <row r="89" spans="1:6" s="13" customFormat="1" ht="20.100000000000001" customHeight="1" x14ac:dyDescent="0.2">
      <c r="A89" s="118" t="s">
        <v>119</v>
      </c>
      <c r="B89" s="119"/>
      <c r="C89" s="90">
        <v>0.1</v>
      </c>
      <c r="D89" s="55"/>
    </row>
    <row r="90" spans="1:6" s="13" customFormat="1" ht="20.100000000000001" customHeight="1" x14ac:dyDescent="0.2">
      <c r="A90" s="118" t="s">
        <v>120</v>
      </c>
      <c r="B90" s="119"/>
      <c r="C90" s="90">
        <v>3.5000000000000003E-2</v>
      </c>
      <c r="D90" s="55"/>
    </row>
    <row r="91" spans="1:6" s="13" customFormat="1" ht="20.100000000000001" customHeight="1" x14ac:dyDescent="0.2">
      <c r="A91" s="118" t="s">
        <v>121</v>
      </c>
      <c r="B91" s="119"/>
      <c r="C91" s="90">
        <v>0.03</v>
      </c>
      <c r="D91" s="55"/>
    </row>
    <row r="92" spans="1:6" s="13" customFormat="1" ht="20.100000000000001" customHeight="1" x14ac:dyDescent="0.2">
      <c r="A92" s="118" t="s">
        <v>122</v>
      </c>
      <c r="B92" s="119"/>
      <c r="C92" s="90" t="s">
        <v>123</v>
      </c>
      <c r="D92" s="55"/>
    </row>
    <row r="93" spans="1:6" s="13" customFormat="1" ht="20.100000000000001" customHeight="1" x14ac:dyDescent="0.2">
      <c r="A93" s="118" t="s">
        <v>124</v>
      </c>
      <c r="B93" s="119"/>
      <c r="C93" s="90">
        <v>0.01</v>
      </c>
      <c r="D93" s="55"/>
    </row>
    <row r="94" spans="1:6" s="13" customFormat="1" ht="20.100000000000001" customHeight="1" x14ac:dyDescent="0.2">
      <c r="A94" s="118" t="s">
        <v>125</v>
      </c>
      <c r="B94" s="119"/>
      <c r="C94" s="90">
        <v>1E-3</v>
      </c>
      <c r="D94" s="55"/>
    </row>
    <row r="95" spans="1:6" s="13" customFormat="1" ht="20.100000000000001" customHeight="1" x14ac:dyDescent="0.2">
      <c r="A95" s="118" t="s">
        <v>126</v>
      </c>
      <c r="B95" s="119"/>
      <c r="C95" s="90">
        <v>7.4999999999999997E-2</v>
      </c>
      <c r="D95" s="55"/>
    </row>
    <row r="96" spans="1:6" s="13" customFormat="1" ht="20.100000000000001" customHeight="1" x14ac:dyDescent="0.2">
      <c r="A96" s="118" t="s">
        <v>127</v>
      </c>
      <c r="B96" s="119"/>
      <c r="C96" s="90" t="s">
        <v>123</v>
      </c>
      <c r="D96" s="56"/>
    </row>
    <row r="97" spans="1:4" s="13" customFormat="1" ht="20.100000000000001" customHeight="1" x14ac:dyDescent="0.2">
      <c r="A97" s="118" t="s">
        <v>128</v>
      </c>
      <c r="B97" s="119"/>
      <c r="C97" s="90">
        <v>0.18</v>
      </c>
      <c r="D97" s="56"/>
    </row>
    <row r="98" spans="1:4" s="13" customFormat="1" ht="20.100000000000001" customHeight="1" x14ac:dyDescent="0.2">
      <c r="A98" s="118" t="s">
        <v>129</v>
      </c>
      <c r="B98" s="119"/>
      <c r="C98" s="90">
        <v>0.1</v>
      </c>
      <c r="D98" s="55"/>
    </row>
    <row r="99" spans="1:4" s="13" customFormat="1" ht="18" x14ac:dyDescent="0.2">
      <c r="A99" s="26"/>
      <c r="B99" s="27"/>
      <c r="C99" s="52"/>
      <c r="D99" s="53"/>
    </row>
    <row r="100" spans="1:4" ht="24.75" hidden="1" customHeight="1" x14ac:dyDescent="0.2">
      <c r="A100" s="26"/>
      <c r="B100" s="54" t="s">
        <v>131</v>
      </c>
      <c r="C100" s="55"/>
      <c r="D100" s="56"/>
    </row>
    <row r="101" spans="1:4" ht="24.75" hidden="1" customHeight="1" x14ac:dyDescent="0.2">
      <c r="A101" s="26"/>
      <c r="B101" s="114" t="s">
        <v>132</v>
      </c>
      <c r="C101" s="114"/>
      <c r="D101" s="114"/>
    </row>
    <row r="102" spans="1:4" ht="24.75" hidden="1" customHeight="1" x14ac:dyDescent="0.2">
      <c r="A102" s="26" t="s">
        <v>6</v>
      </c>
      <c r="B102" s="27" t="s">
        <v>133</v>
      </c>
      <c r="C102" s="57" t="s">
        <v>30</v>
      </c>
      <c r="D102" s="56">
        <f>3529*0.038</f>
        <v>134.102</v>
      </c>
    </row>
    <row r="103" spans="1:4" ht="24.75" hidden="1" customHeight="1" x14ac:dyDescent="0.2">
      <c r="A103" s="26" t="s">
        <v>16</v>
      </c>
      <c r="B103" s="27" t="s">
        <v>134</v>
      </c>
      <c r="C103" s="57" t="s">
        <v>30</v>
      </c>
      <c r="D103" s="56">
        <f>D102</f>
        <v>134.102</v>
      </c>
    </row>
    <row r="104" spans="1:4" ht="24.75" hidden="1" customHeight="1" x14ac:dyDescent="0.2">
      <c r="A104" s="26" t="s">
        <v>59</v>
      </c>
      <c r="B104" s="27" t="s">
        <v>135</v>
      </c>
      <c r="C104" s="57" t="s">
        <v>30</v>
      </c>
      <c r="D104" s="56">
        <f>D103</f>
        <v>134.102</v>
      </c>
    </row>
    <row r="105" spans="1:4" ht="24.75" hidden="1" customHeight="1" x14ac:dyDescent="0.2">
      <c r="A105" s="26" t="s">
        <v>62</v>
      </c>
      <c r="B105" s="27" t="s">
        <v>136</v>
      </c>
      <c r="C105" s="57" t="s">
        <v>30</v>
      </c>
      <c r="D105" s="56">
        <f>D104</f>
        <v>134.102</v>
      </c>
    </row>
    <row r="106" spans="1:4" ht="24.75" hidden="1" customHeight="1" x14ac:dyDescent="0.2">
      <c r="A106" s="26" t="s">
        <v>66</v>
      </c>
      <c r="B106" s="27" t="s">
        <v>137</v>
      </c>
      <c r="C106" s="57" t="s">
        <v>30</v>
      </c>
      <c r="D106" s="56">
        <f>D105</f>
        <v>134.102</v>
      </c>
    </row>
    <row r="107" spans="1:4" ht="15.75" hidden="1" customHeight="1" thickBot="1" x14ac:dyDescent="0.25">
      <c r="A107" s="26"/>
      <c r="B107" s="27"/>
      <c r="C107" s="57"/>
      <c r="D107" s="56"/>
    </row>
    <row r="108" spans="1:4" s="13" customFormat="1" ht="24" hidden="1" customHeight="1" thickBot="1" x14ac:dyDescent="0.25">
      <c r="A108" s="26"/>
      <c r="B108" s="27"/>
      <c r="C108" s="115" t="s">
        <v>138</v>
      </c>
      <c r="D108" s="116"/>
    </row>
    <row r="109" spans="1:4" s="13" customFormat="1" ht="24" hidden="1" customHeight="1" x14ac:dyDescent="0.2">
      <c r="A109" s="26"/>
      <c r="B109" s="27"/>
      <c r="C109" s="49" t="s">
        <v>119</v>
      </c>
      <c r="D109" s="50"/>
    </row>
    <row r="110" spans="1:4" s="13" customFormat="1" ht="24" hidden="1" customHeight="1" x14ac:dyDescent="0.2">
      <c r="A110" s="26"/>
      <c r="B110" s="27"/>
      <c r="C110" s="49" t="s">
        <v>139</v>
      </c>
      <c r="D110" s="50"/>
    </row>
    <row r="111" spans="1:4" s="13" customFormat="1" ht="24" hidden="1" customHeight="1" x14ac:dyDescent="0.2">
      <c r="A111" s="26"/>
      <c r="B111" s="27"/>
      <c r="C111" s="49" t="s">
        <v>140</v>
      </c>
      <c r="D111" s="50"/>
    </row>
    <row r="112" spans="1:4" s="13" customFormat="1" ht="24" hidden="1" customHeight="1" x14ac:dyDescent="0.2">
      <c r="A112" s="26"/>
      <c r="B112" s="27"/>
      <c r="C112" s="49" t="s">
        <v>124</v>
      </c>
      <c r="D112" s="50"/>
    </row>
    <row r="113" spans="1:5" s="13" customFormat="1" ht="24" hidden="1" customHeight="1" x14ac:dyDescent="0.2">
      <c r="A113" s="26"/>
      <c r="B113" s="27"/>
      <c r="C113" s="49" t="s">
        <v>141</v>
      </c>
      <c r="D113" s="50"/>
    </row>
    <row r="114" spans="1:5" s="13" customFormat="1" ht="24" hidden="1" customHeight="1" thickBot="1" x14ac:dyDescent="0.25">
      <c r="A114" s="26"/>
      <c r="B114" s="27"/>
      <c r="C114" s="49" t="s">
        <v>129</v>
      </c>
      <c r="D114" s="50"/>
    </row>
    <row r="115" spans="1:5" s="13" customFormat="1" ht="24.75" hidden="1" customHeight="1" thickBot="1" x14ac:dyDescent="0.25">
      <c r="A115" s="26"/>
      <c r="B115" s="27"/>
      <c r="C115" s="115" t="s">
        <v>130</v>
      </c>
      <c r="D115" s="116"/>
    </row>
    <row r="116" spans="1:5" s="63" customFormat="1" ht="21" hidden="1" customHeight="1" x14ac:dyDescent="0.25">
      <c r="A116" s="59"/>
      <c r="B116" s="60"/>
      <c r="C116" s="61"/>
      <c r="D116" s="62"/>
    </row>
    <row r="117" spans="1:5" s="68" customFormat="1" ht="25.5" hidden="1" customHeight="1" thickBot="1" x14ac:dyDescent="0.3">
      <c r="A117" s="59"/>
      <c r="B117" s="64" t="s">
        <v>142</v>
      </c>
      <c r="C117" s="65"/>
      <c r="D117" s="66"/>
      <c r="E117" s="69"/>
    </row>
    <row r="118" spans="1:5" s="68" customFormat="1" ht="22.5" hidden="1" customHeight="1" thickBot="1" x14ac:dyDescent="0.3">
      <c r="A118" s="59"/>
      <c r="B118" s="60"/>
      <c r="C118" s="70" t="s">
        <v>143</v>
      </c>
      <c r="D118" s="71"/>
      <c r="E118" s="69"/>
    </row>
    <row r="119" spans="1:5" s="76" customFormat="1" ht="21.75" customHeight="1" x14ac:dyDescent="0.2">
      <c r="A119" s="72"/>
      <c r="B119" s="73" t="s">
        <v>144</v>
      </c>
      <c r="C119" s="74"/>
      <c r="D119" s="75"/>
    </row>
    <row r="120" spans="1:5" s="76" customFormat="1" ht="21" customHeight="1" x14ac:dyDescent="0.2">
      <c r="A120" s="77" t="s">
        <v>16</v>
      </c>
      <c r="B120" s="78" t="s">
        <v>145</v>
      </c>
      <c r="C120" s="74"/>
      <c r="D120" s="79"/>
    </row>
    <row r="121" spans="1:5" s="76" customFormat="1" ht="33" customHeight="1" x14ac:dyDescent="0.2">
      <c r="A121" s="77" t="s">
        <v>59</v>
      </c>
      <c r="B121" s="117" t="s">
        <v>146</v>
      </c>
      <c r="C121" s="117"/>
      <c r="D121" s="117"/>
    </row>
    <row r="122" spans="1:5" s="68" customFormat="1" ht="24" customHeight="1" x14ac:dyDescent="0.2">
      <c r="A122" s="80" t="s">
        <v>62</v>
      </c>
      <c r="B122" s="72" t="s">
        <v>147</v>
      </c>
      <c r="C122" s="72"/>
      <c r="D122" s="79"/>
      <c r="E122" s="69"/>
    </row>
    <row r="123" spans="1:5" s="68" customFormat="1" ht="18.75" customHeight="1" x14ac:dyDescent="0.2">
      <c r="A123" s="80" t="s">
        <v>66</v>
      </c>
      <c r="B123" s="72" t="s">
        <v>148</v>
      </c>
      <c r="C123" s="72"/>
      <c r="D123" s="79"/>
      <c r="E123" s="69"/>
    </row>
    <row r="124" spans="1:5" s="68" customFormat="1" ht="20.25" customHeight="1" x14ac:dyDescent="0.2">
      <c r="A124" s="77" t="s">
        <v>106</v>
      </c>
      <c r="B124" s="112" t="s">
        <v>149</v>
      </c>
      <c r="C124" s="112"/>
      <c r="D124" s="112"/>
      <c r="E124" s="69"/>
    </row>
    <row r="125" spans="1:5" s="68" customFormat="1" ht="19.5" customHeight="1" x14ac:dyDescent="0.2">
      <c r="A125" s="80" t="s">
        <v>84</v>
      </c>
      <c r="B125" s="112" t="s">
        <v>150</v>
      </c>
      <c r="C125" s="112"/>
      <c r="D125" s="112"/>
      <c r="E125" s="69"/>
    </row>
    <row r="126" spans="1:5" s="68" customFormat="1" ht="23.25" customHeight="1" x14ac:dyDescent="0.2">
      <c r="A126" s="77" t="s">
        <v>151</v>
      </c>
      <c r="B126" s="78" t="s">
        <v>152</v>
      </c>
      <c r="C126" s="74"/>
      <c r="D126" s="75"/>
      <c r="E126" s="69"/>
    </row>
    <row r="127" spans="1:5" s="68" customFormat="1" ht="15.75" customHeight="1" x14ac:dyDescent="0.2">
      <c r="A127" s="77"/>
      <c r="B127" s="78"/>
      <c r="C127" s="74"/>
      <c r="D127" s="75"/>
      <c r="E127" s="69"/>
    </row>
    <row r="128" spans="1:5" s="68" customFormat="1" ht="21" customHeight="1" x14ac:dyDescent="0.2">
      <c r="A128" s="81"/>
      <c r="B128" s="82" t="s">
        <v>153</v>
      </c>
      <c r="C128" s="73" t="s">
        <v>154</v>
      </c>
      <c r="D128" s="73"/>
      <c r="E128" s="69"/>
    </row>
    <row r="129" spans="1:9" s="68" customFormat="1" ht="19.5" customHeight="1" x14ac:dyDescent="0.2">
      <c r="A129" s="81"/>
      <c r="B129" s="83" t="s">
        <v>155</v>
      </c>
      <c r="C129" s="91" t="s">
        <v>294</v>
      </c>
      <c r="D129" s="91"/>
      <c r="E129" s="69"/>
    </row>
    <row r="130" spans="1:9" s="68" customFormat="1" ht="18.75" customHeight="1" x14ac:dyDescent="0.2">
      <c r="A130" s="74"/>
      <c r="B130" s="78" t="s">
        <v>295</v>
      </c>
      <c r="C130" s="91" t="s">
        <v>293</v>
      </c>
      <c r="D130" s="91"/>
      <c r="E130" s="69"/>
    </row>
    <row r="131" spans="1:9" s="68" customFormat="1" ht="18.75" customHeight="1" x14ac:dyDescent="0.2">
      <c r="A131" s="74"/>
      <c r="B131" s="78" t="s">
        <v>261</v>
      </c>
      <c r="C131" s="113" t="s">
        <v>292</v>
      </c>
      <c r="D131" s="113"/>
      <c r="E131" s="69"/>
    </row>
    <row r="132" spans="1:9" s="68" customFormat="1" x14ac:dyDescent="0.2">
      <c r="A132" s="74"/>
      <c r="B132" s="72"/>
      <c r="C132" s="111" t="s">
        <v>312</v>
      </c>
      <c r="E132" s="69"/>
      <c r="F132" s="85"/>
    </row>
    <row r="133" spans="1:9" s="68" customFormat="1" ht="19.5" customHeight="1" x14ac:dyDescent="0.2">
      <c r="A133" s="74"/>
      <c r="B133" s="74"/>
      <c r="C133" s="74"/>
      <c r="D133" s="86"/>
      <c r="E133" s="69"/>
      <c r="F133" s="69"/>
      <c r="H133" s="69"/>
      <c r="I133" s="69"/>
    </row>
  </sheetData>
  <mergeCells count="22">
    <mergeCell ref="A97:B97"/>
    <mergeCell ref="A98:B98"/>
    <mergeCell ref="A2:D2"/>
    <mergeCell ref="A3:D3"/>
    <mergeCell ref="A6:D6"/>
    <mergeCell ref="C86:D86"/>
    <mergeCell ref="A88:B88"/>
    <mergeCell ref="A96:B96"/>
    <mergeCell ref="A95:B95"/>
    <mergeCell ref="A94:B94"/>
    <mergeCell ref="A93:B93"/>
    <mergeCell ref="A92:B92"/>
    <mergeCell ref="A91:B91"/>
    <mergeCell ref="A90:B90"/>
    <mergeCell ref="A89:B89"/>
    <mergeCell ref="B124:D124"/>
    <mergeCell ref="B125:D125"/>
    <mergeCell ref="C131:D131"/>
    <mergeCell ref="B101:D101"/>
    <mergeCell ref="C108:D108"/>
    <mergeCell ref="C115:D115"/>
    <mergeCell ref="B121:D121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portrait" r:id="rId1"/>
  <headerFooter alignWithMargins="0"/>
  <rowBreaks count="1" manualBreakCount="1">
    <brk id="8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7030A0"/>
    <pageSetUpPr fitToPage="1"/>
  </sheetPr>
  <dimension ref="A1:L121"/>
  <sheetViews>
    <sheetView view="pageBreakPreview" topLeftCell="A85" zoomScale="82" zoomScaleNormal="75" zoomScaleSheetLayoutView="82" workbookViewId="0">
      <selection activeCell="D76" sqref="D76"/>
    </sheetView>
  </sheetViews>
  <sheetFormatPr baseColWidth="10" defaultRowHeight="15.75" x14ac:dyDescent="0.25"/>
  <cols>
    <col min="1" max="1" width="10.5703125" style="88" customWidth="1"/>
    <col min="2" max="2" width="58.28515625" style="88" customWidth="1"/>
    <col min="3" max="3" width="21" style="88" customWidth="1"/>
    <col min="4" max="4" width="22.85546875" style="41" customWidth="1"/>
    <col min="5" max="5" width="11.42578125" style="3"/>
    <col min="6" max="6" width="12" style="3" bestFit="1" customWidth="1"/>
    <col min="7" max="16384" width="11.42578125" style="3"/>
  </cols>
  <sheetData>
    <row r="1" spans="1:12" ht="10.5" customHeight="1" x14ac:dyDescent="0.25">
      <c r="A1" s="1"/>
      <c r="B1" s="1"/>
      <c r="C1" s="1"/>
      <c r="D1" s="2"/>
    </row>
    <row r="2" spans="1:12" s="5" customFormat="1" ht="17.25" customHeight="1" x14ac:dyDescent="0.25">
      <c r="A2" s="120" t="s">
        <v>0</v>
      </c>
      <c r="B2" s="120"/>
      <c r="C2" s="120"/>
      <c r="D2" s="120"/>
      <c r="E2" s="4"/>
      <c r="F2" s="4"/>
      <c r="G2" s="4"/>
      <c r="H2" s="4"/>
      <c r="I2" s="4"/>
      <c r="J2" s="4"/>
      <c r="K2" s="4"/>
      <c r="L2" s="4"/>
    </row>
    <row r="3" spans="1:12" s="5" customFormat="1" ht="18" customHeight="1" x14ac:dyDescent="0.25">
      <c r="A3" s="120" t="s">
        <v>1</v>
      </c>
      <c r="B3" s="120"/>
      <c r="C3" s="120"/>
      <c r="D3" s="120"/>
      <c r="E3" s="4"/>
      <c r="F3" s="4"/>
      <c r="G3" s="4"/>
      <c r="H3" s="4"/>
      <c r="I3" s="4"/>
      <c r="J3" s="4"/>
      <c r="K3" s="4"/>
      <c r="L3" s="4"/>
    </row>
    <row r="4" spans="1:12" ht="11.25" customHeight="1" x14ac:dyDescent="0.2">
      <c r="A4" s="6"/>
      <c r="B4" s="7"/>
      <c r="C4" s="8"/>
      <c r="D4" s="9"/>
    </row>
    <row r="5" spans="1:12" s="13" customFormat="1" ht="18" customHeight="1" x14ac:dyDescent="0.25">
      <c r="A5" s="10"/>
      <c r="B5" s="11"/>
      <c r="C5" s="10"/>
      <c r="D5" s="12"/>
    </row>
    <row r="6" spans="1:12" ht="54.75" customHeight="1" thickBot="1" x14ac:dyDescent="0.25">
      <c r="A6" s="121" t="s">
        <v>198</v>
      </c>
      <c r="B6" s="121"/>
      <c r="C6" s="121"/>
      <c r="D6" s="121"/>
    </row>
    <row r="7" spans="1:12" ht="23.25" customHeight="1" thickBot="1" x14ac:dyDescent="0.25">
      <c r="A7" s="14" t="s">
        <v>2</v>
      </c>
      <c r="B7" s="15" t="s">
        <v>3</v>
      </c>
      <c r="C7" s="16" t="s">
        <v>4</v>
      </c>
      <c r="D7" s="17" t="s">
        <v>5</v>
      </c>
      <c r="F7" s="18"/>
    </row>
    <row r="8" spans="1:12" ht="17.25" customHeight="1" x14ac:dyDescent="0.2">
      <c r="A8" s="19"/>
      <c r="B8" s="19"/>
      <c r="C8" s="19"/>
      <c r="D8" s="20"/>
      <c r="F8" s="19"/>
    </row>
    <row r="9" spans="1:12" ht="23.25" customHeight="1" x14ac:dyDescent="0.2">
      <c r="A9" s="21" t="s">
        <v>6</v>
      </c>
      <c r="B9" s="22" t="s">
        <v>7</v>
      </c>
      <c r="C9" s="23"/>
      <c r="D9" s="24"/>
      <c r="F9" s="23"/>
    </row>
    <row r="10" spans="1:12" ht="18.75" customHeight="1" x14ac:dyDescent="0.2">
      <c r="A10" s="26" t="s">
        <v>8</v>
      </c>
      <c r="B10" s="27" t="s">
        <v>158</v>
      </c>
      <c r="C10" s="26" t="s">
        <v>10</v>
      </c>
      <c r="D10" s="28">
        <v>4.3</v>
      </c>
      <c r="F10" s="26"/>
    </row>
    <row r="11" spans="1:12" ht="18.75" customHeight="1" x14ac:dyDescent="0.2">
      <c r="A11" s="26" t="s">
        <v>11</v>
      </c>
      <c r="B11" s="27" t="s">
        <v>12</v>
      </c>
      <c r="C11" s="26" t="s">
        <v>13</v>
      </c>
      <c r="D11" s="28">
        <v>1</v>
      </c>
      <c r="F11" s="26"/>
    </row>
    <row r="12" spans="1:12" ht="18.75" customHeight="1" x14ac:dyDescent="0.2">
      <c r="A12" s="26" t="s">
        <v>14</v>
      </c>
      <c r="B12" s="27" t="s">
        <v>15</v>
      </c>
      <c r="C12" s="26" t="s">
        <v>13</v>
      </c>
      <c r="D12" s="28">
        <v>1</v>
      </c>
      <c r="F12" s="26"/>
    </row>
    <row r="13" spans="1:12" ht="18.75" customHeight="1" x14ac:dyDescent="0.2">
      <c r="A13" s="26"/>
      <c r="B13" s="27"/>
      <c r="C13" s="26"/>
      <c r="D13" s="28"/>
      <c r="F13" s="26"/>
    </row>
    <row r="14" spans="1:12" ht="22.5" customHeight="1" x14ac:dyDescent="0.2">
      <c r="A14" s="21" t="s">
        <v>16</v>
      </c>
      <c r="B14" s="22" t="s">
        <v>17</v>
      </c>
      <c r="C14" s="23"/>
      <c r="D14" s="24"/>
      <c r="F14" s="23"/>
    </row>
    <row r="15" spans="1:12" ht="22.5" customHeight="1" x14ac:dyDescent="0.25">
      <c r="A15" s="29" t="s">
        <v>18</v>
      </c>
      <c r="B15" s="30" t="s">
        <v>19</v>
      </c>
      <c r="C15" s="31" t="s">
        <v>20</v>
      </c>
      <c r="D15" s="32">
        <f>D10*1000*2/10000</f>
        <v>0.86</v>
      </c>
      <c r="F15" s="23"/>
    </row>
    <row r="16" spans="1:12" ht="22.5" customHeight="1" x14ac:dyDescent="0.25">
      <c r="A16" s="29" t="s">
        <v>159</v>
      </c>
      <c r="B16" s="30" t="s">
        <v>160</v>
      </c>
      <c r="C16" s="29" t="s">
        <v>35</v>
      </c>
      <c r="D16" s="32">
        <v>40</v>
      </c>
      <c r="F16" s="23"/>
    </row>
    <row r="17" spans="1:6" ht="22.5" customHeight="1" x14ac:dyDescent="0.25">
      <c r="A17" s="29" t="s">
        <v>21</v>
      </c>
      <c r="B17" s="30" t="s">
        <v>161</v>
      </c>
      <c r="C17" s="29"/>
      <c r="D17" s="32"/>
      <c r="F17" s="23"/>
    </row>
    <row r="18" spans="1:6" ht="22.5" customHeight="1" x14ac:dyDescent="0.25">
      <c r="A18" s="29"/>
      <c r="B18" s="30" t="s">
        <v>23</v>
      </c>
      <c r="C18" s="29" t="s">
        <v>24</v>
      </c>
      <c r="D18" s="32">
        <f>D10*1000*6*0.2*1.1</f>
        <v>5676.0000000000009</v>
      </c>
      <c r="F18" s="23"/>
    </row>
    <row r="19" spans="1:6" ht="22.5" hidden="1" customHeight="1" x14ac:dyDescent="0.25">
      <c r="A19" s="35"/>
      <c r="B19" s="36" t="s">
        <v>162</v>
      </c>
      <c r="C19" s="35" t="s">
        <v>30</v>
      </c>
      <c r="D19" s="24"/>
      <c r="F19" s="23"/>
    </row>
    <row r="20" spans="1:6" ht="22.5" hidden="1" customHeight="1" x14ac:dyDescent="0.25">
      <c r="A20" s="35"/>
      <c r="B20" s="36" t="s">
        <v>163</v>
      </c>
      <c r="C20" s="35" t="s">
        <v>30</v>
      </c>
      <c r="D20" s="32"/>
      <c r="F20" s="23"/>
    </row>
    <row r="21" spans="1:6" ht="22.5" hidden="1" customHeight="1" x14ac:dyDescent="0.25">
      <c r="A21" s="35"/>
      <c r="B21" s="36" t="s">
        <v>32</v>
      </c>
      <c r="C21" s="35" t="s">
        <v>30</v>
      </c>
      <c r="D21" s="32"/>
      <c r="F21" s="23"/>
    </row>
    <row r="22" spans="1:6" ht="31.5" x14ac:dyDescent="0.25">
      <c r="A22" s="29" t="s">
        <v>25</v>
      </c>
      <c r="B22" s="34" t="s">
        <v>26</v>
      </c>
      <c r="C22" s="29" t="s">
        <v>24</v>
      </c>
      <c r="D22" s="32">
        <f>D25*1.1</f>
        <v>5676.0000000000009</v>
      </c>
      <c r="F22" s="23"/>
    </row>
    <row r="23" spans="1:6" ht="22.5" customHeight="1" x14ac:dyDescent="0.25">
      <c r="A23" s="35" t="s">
        <v>27</v>
      </c>
      <c r="B23" s="36" t="s">
        <v>28</v>
      </c>
      <c r="C23" s="35"/>
      <c r="D23" s="32"/>
      <c r="F23" s="23"/>
    </row>
    <row r="24" spans="1:6" ht="22.5" hidden="1" customHeight="1" x14ac:dyDescent="0.25">
      <c r="A24" s="35"/>
      <c r="B24" s="36" t="s">
        <v>29</v>
      </c>
      <c r="C24" s="35" t="s">
        <v>30</v>
      </c>
      <c r="D24" s="24"/>
      <c r="F24" s="23"/>
    </row>
    <row r="25" spans="1:6" ht="22.5" customHeight="1" x14ac:dyDescent="0.25">
      <c r="A25" s="35"/>
      <c r="B25" s="36" t="s">
        <v>31</v>
      </c>
      <c r="C25" s="35" t="s">
        <v>30</v>
      </c>
      <c r="D25" s="32">
        <f>D18/1.1</f>
        <v>5160</v>
      </c>
      <c r="F25" s="23"/>
    </row>
    <row r="26" spans="1:6" ht="47.25" hidden="1" x14ac:dyDescent="0.25">
      <c r="A26" s="35" t="s">
        <v>164</v>
      </c>
      <c r="B26" s="37" t="s">
        <v>165</v>
      </c>
      <c r="C26" s="35" t="s">
        <v>38</v>
      </c>
      <c r="D26" s="32"/>
      <c r="F26" s="23"/>
    </row>
    <row r="27" spans="1:6" ht="31.15" customHeight="1" x14ac:dyDescent="0.25">
      <c r="A27" s="35" t="s">
        <v>33</v>
      </c>
      <c r="B27" s="37" t="s">
        <v>34</v>
      </c>
      <c r="C27" s="35" t="s">
        <v>35</v>
      </c>
      <c r="D27" s="32">
        <v>1800</v>
      </c>
      <c r="F27" s="23"/>
    </row>
    <row r="28" spans="1:6" ht="22.5" hidden="1" customHeight="1" x14ac:dyDescent="0.25">
      <c r="A28" s="35" t="s">
        <v>36</v>
      </c>
      <c r="B28" s="36" t="s">
        <v>37</v>
      </c>
      <c r="C28" s="35" t="s">
        <v>38</v>
      </c>
      <c r="D28" s="32"/>
      <c r="F28" s="23"/>
    </row>
    <row r="29" spans="1:6" ht="22.5" customHeight="1" x14ac:dyDescent="0.25">
      <c r="A29" s="35" t="s">
        <v>40</v>
      </c>
      <c r="B29" s="36" t="s">
        <v>41</v>
      </c>
      <c r="C29" s="35" t="s">
        <v>42</v>
      </c>
      <c r="D29" s="32">
        <f>D10*1000*6</f>
        <v>25800</v>
      </c>
      <c r="F29" s="23"/>
    </row>
    <row r="30" spans="1:6" ht="22.5" customHeight="1" x14ac:dyDescent="0.25">
      <c r="A30" s="35" t="s">
        <v>43</v>
      </c>
      <c r="B30" s="36" t="s">
        <v>44</v>
      </c>
      <c r="C30" s="35"/>
      <c r="D30" s="32"/>
      <c r="F30" s="23"/>
    </row>
    <row r="31" spans="1:6" ht="22.5" hidden="1" customHeight="1" x14ac:dyDescent="0.25">
      <c r="A31" s="35"/>
      <c r="B31" s="36" t="s">
        <v>166</v>
      </c>
      <c r="C31" s="35" t="s">
        <v>167</v>
      </c>
      <c r="D31" s="32"/>
      <c r="F31" s="23"/>
    </row>
    <row r="32" spans="1:6" ht="22.5" hidden="1" customHeight="1" x14ac:dyDescent="0.25">
      <c r="A32" s="35"/>
      <c r="B32" s="36" t="s">
        <v>168</v>
      </c>
      <c r="C32" s="35" t="s">
        <v>167</v>
      </c>
      <c r="D32" s="32"/>
      <c r="F32" s="23"/>
    </row>
    <row r="33" spans="1:6" ht="22.5" hidden="1" customHeight="1" x14ac:dyDescent="0.25">
      <c r="A33" s="35"/>
      <c r="B33" s="36" t="s">
        <v>169</v>
      </c>
      <c r="C33" s="35" t="s">
        <v>167</v>
      </c>
      <c r="D33" s="32"/>
      <c r="F33" s="23"/>
    </row>
    <row r="34" spans="1:6" ht="22.5" customHeight="1" x14ac:dyDescent="0.25">
      <c r="A34" s="35"/>
      <c r="B34" s="36" t="s">
        <v>170</v>
      </c>
      <c r="C34" s="35" t="s">
        <v>167</v>
      </c>
      <c r="D34" s="32">
        <f>((D18+D42)+D10*1000*2*0.1)*1.2*5*10</f>
        <v>393168</v>
      </c>
      <c r="F34" s="23"/>
    </row>
    <row r="35" spans="1:6" ht="22.5" hidden="1" customHeight="1" x14ac:dyDescent="0.25">
      <c r="A35" s="35"/>
      <c r="B35" s="36" t="s">
        <v>171</v>
      </c>
      <c r="C35" s="35" t="s">
        <v>167</v>
      </c>
      <c r="D35" s="32"/>
      <c r="F35" s="23"/>
    </row>
    <row r="36" spans="1:6" ht="22.5" hidden="1" customHeight="1" x14ac:dyDescent="0.25">
      <c r="A36" s="35"/>
      <c r="B36" s="36" t="s">
        <v>172</v>
      </c>
      <c r="C36" s="35" t="s">
        <v>167</v>
      </c>
      <c r="D36" s="32"/>
      <c r="F36" s="23"/>
    </row>
    <row r="37" spans="1:6" ht="22.5" hidden="1" customHeight="1" x14ac:dyDescent="0.25">
      <c r="A37" s="35"/>
      <c r="B37" s="36" t="s">
        <v>173</v>
      </c>
      <c r="C37" s="35" t="s">
        <v>167</v>
      </c>
      <c r="D37" s="32"/>
      <c r="F37" s="23"/>
    </row>
    <row r="38" spans="1:6" ht="22.5" hidden="1" customHeight="1" x14ac:dyDescent="0.25">
      <c r="A38" s="35" t="s">
        <v>49</v>
      </c>
      <c r="B38" s="36" t="s">
        <v>174</v>
      </c>
      <c r="C38" s="35" t="s">
        <v>175</v>
      </c>
      <c r="D38" s="32"/>
      <c r="F38" s="23"/>
    </row>
    <row r="39" spans="1:6" ht="22.5" customHeight="1" x14ac:dyDescent="0.25">
      <c r="A39" s="35"/>
      <c r="B39" s="36" t="s">
        <v>176</v>
      </c>
      <c r="C39" s="35" t="str">
        <f>+C34</f>
        <v>M3E-Hm</v>
      </c>
      <c r="D39" s="32">
        <v>296.39999999999998</v>
      </c>
      <c r="F39" s="23"/>
    </row>
    <row r="40" spans="1:6" ht="22.5" customHeight="1" x14ac:dyDescent="0.25">
      <c r="A40" s="35"/>
      <c r="B40" s="36" t="s">
        <v>177</v>
      </c>
      <c r="C40" s="35" t="str">
        <f>+C34</f>
        <v>M3E-Hm</v>
      </c>
      <c r="D40" s="32">
        <v>1186.79</v>
      </c>
      <c r="F40" s="23"/>
    </row>
    <row r="41" spans="1:6" ht="22.5" customHeight="1" x14ac:dyDescent="0.25">
      <c r="A41" s="35" t="s">
        <v>52</v>
      </c>
      <c r="B41" s="36" t="s">
        <v>326</v>
      </c>
      <c r="C41" s="35" t="s">
        <v>175</v>
      </c>
      <c r="D41" s="32">
        <f>D49*17.05*1.3</f>
        <v>114371.40000000001</v>
      </c>
      <c r="F41" s="23"/>
    </row>
    <row r="42" spans="1:6" ht="31.5" customHeight="1" x14ac:dyDescent="0.25">
      <c r="A42" s="35" t="s">
        <v>53</v>
      </c>
      <c r="B42" s="37" t="s">
        <v>178</v>
      </c>
      <c r="C42" s="35" t="s">
        <v>38</v>
      </c>
      <c r="D42" s="32">
        <v>16.8</v>
      </c>
      <c r="F42" s="23"/>
    </row>
    <row r="43" spans="1:6" ht="22.5" customHeight="1" x14ac:dyDescent="0.25">
      <c r="A43" s="35" t="s">
        <v>55</v>
      </c>
      <c r="B43" s="36" t="s">
        <v>179</v>
      </c>
      <c r="C43" s="35" t="s">
        <v>42</v>
      </c>
      <c r="D43" s="32">
        <f>D29</f>
        <v>25800</v>
      </c>
      <c r="F43" s="23"/>
    </row>
    <row r="44" spans="1:6" ht="22.5" hidden="1" customHeight="1" x14ac:dyDescent="0.25">
      <c r="A44" s="35" t="s">
        <v>57</v>
      </c>
      <c r="B44" s="36" t="s">
        <v>180</v>
      </c>
      <c r="C44" s="35" t="s">
        <v>38</v>
      </c>
      <c r="D44" s="32"/>
      <c r="F44" s="23"/>
    </row>
    <row r="45" spans="1:6" ht="31.5" hidden="1" x14ac:dyDescent="0.25">
      <c r="A45" s="35" t="s">
        <v>181</v>
      </c>
      <c r="B45" s="37" t="s">
        <v>182</v>
      </c>
      <c r="C45" s="35" t="s">
        <v>38</v>
      </c>
      <c r="D45" s="32"/>
      <c r="F45" s="23"/>
    </row>
    <row r="46" spans="1:6" ht="22.5" customHeight="1" x14ac:dyDescent="0.25">
      <c r="A46" s="35"/>
      <c r="B46" s="36"/>
      <c r="C46" s="35"/>
      <c r="D46" s="32"/>
      <c r="F46" s="23"/>
    </row>
    <row r="47" spans="1:6" s="39" customFormat="1" ht="26.25" customHeight="1" x14ac:dyDescent="0.2">
      <c r="A47" s="21" t="s">
        <v>59</v>
      </c>
      <c r="B47" s="22" t="s">
        <v>60</v>
      </c>
      <c r="C47" s="23"/>
      <c r="D47" s="28"/>
      <c r="F47" s="23"/>
    </row>
    <row r="48" spans="1:6" ht="18.75" hidden="1" customHeight="1" x14ac:dyDescent="0.25">
      <c r="A48" s="35" t="s">
        <v>183</v>
      </c>
      <c r="B48" s="36" t="s">
        <v>184</v>
      </c>
      <c r="C48" s="35" t="s">
        <v>30</v>
      </c>
      <c r="D48" s="28"/>
      <c r="F48" s="26"/>
    </row>
    <row r="49" spans="1:6" ht="18.75" customHeight="1" x14ac:dyDescent="0.25">
      <c r="A49" s="35" t="s">
        <v>61</v>
      </c>
      <c r="B49" s="36" t="s">
        <v>298</v>
      </c>
      <c r="C49" s="35" t="s">
        <v>30</v>
      </c>
      <c r="D49" s="28">
        <f>D29*0.2</f>
        <v>5160</v>
      </c>
      <c r="F49" s="26"/>
    </row>
    <row r="50" spans="1:6" ht="18.75" customHeight="1" x14ac:dyDescent="0.25">
      <c r="A50" s="35"/>
      <c r="B50" s="36"/>
      <c r="C50" s="35"/>
      <c r="D50" s="28"/>
      <c r="F50" s="26"/>
    </row>
    <row r="51" spans="1:6" s="39" customFormat="1" ht="22.5" customHeight="1" x14ac:dyDescent="0.2">
      <c r="A51" s="21" t="s">
        <v>62</v>
      </c>
      <c r="B51" s="22" t="s">
        <v>63</v>
      </c>
      <c r="C51" s="23"/>
      <c r="D51" s="28"/>
      <c r="F51" s="23"/>
    </row>
    <row r="52" spans="1:6" ht="18.75" customHeight="1" x14ac:dyDescent="0.25">
      <c r="A52" s="35" t="s">
        <v>185</v>
      </c>
      <c r="B52" s="36" t="s">
        <v>97</v>
      </c>
      <c r="C52" s="35" t="s">
        <v>42</v>
      </c>
      <c r="D52" s="28">
        <f>+D43</f>
        <v>25800</v>
      </c>
      <c r="F52" s="26"/>
    </row>
    <row r="53" spans="1:6" ht="18.75" customHeight="1" x14ac:dyDescent="0.2">
      <c r="A53" s="26"/>
      <c r="B53" s="27"/>
      <c r="C53" s="26"/>
      <c r="D53" s="28"/>
      <c r="F53" s="26"/>
    </row>
    <row r="54" spans="1:6" s="39" customFormat="1" ht="21.75" customHeight="1" x14ac:dyDescent="0.2">
      <c r="A54" s="21" t="s">
        <v>66</v>
      </c>
      <c r="B54" s="22" t="s">
        <v>67</v>
      </c>
      <c r="C54" s="23"/>
      <c r="D54" s="28"/>
      <c r="F54" s="23"/>
    </row>
    <row r="55" spans="1:6" ht="18.75" customHeight="1" x14ac:dyDescent="0.2">
      <c r="A55" s="26" t="s">
        <v>99</v>
      </c>
      <c r="B55" s="27" t="s">
        <v>323</v>
      </c>
      <c r="C55" s="26"/>
      <c r="D55" s="28"/>
      <c r="F55" s="26"/>
    </row>
    <row r="56" spans="1:6" ht="18.75" customHeight="1" x14ac:dyDescent="0.2">
      <c r="A56" s="26" t="s">
        <v>70</v>
      </c>
      <c r="B56" s="27" t="s">
        <v>324</v>
      </c>
      <c r="C56" s="26" t="s">
        <v>38</v>
      </c>
      <c r="D56" s="28">
        <v>14.4</v>
      </c>
      <c r="F56" s="26"/>
    </row>
    <row r="57" spans="1:6" ht="18.75" customHeight="1" x14ac:dyDescent="0.2">
      <c r="A57" s="26" t="s">
        <v>74</v>
      </c>
      <c r="B57" s="27" t="s">
        <v>325</v>
      </c>
      <c r="C57" s="26" t="s">
        <v>38</v>
      </c>
      <c r="D57" s="28">
        <v>33.700000000000003</v>
      </c>
      <c r="F57" s="26"/>
    </row>
    <row r="58" spans="1:6" ht="18.75" customHeight="1" x14ac:dyDescent="0.2">
      <c r="A58" s="26" t="s">
        <v>186</v>
      </c>
      <c r="B58" s="27" t="s">
        <v>304</v>
      </c>
      <c r="C58" s="26"/>
      <c r="D58" s="28"/>
      <c r="F58" s="26"/>
    </row>
    <row r="59" spans="1:6" ht="18.75" customHeight="1" x14ac:dyDescent="0.2">
      <c r="A59" s="26" t="s">
        <v>70</v>
      </c>
      <c r="B59" s="27" t="s">
        <v>314</v>
      </c>
      <c r="C59" s="26" t="s">
        <v>38</v>
      </c>
      <c r="D59" s="28">
        <v>6</v>
      </c>
      <c r="F59" s="26"/>
    </row>
    <row r="60" spans="1:6" ht="18.75" customHeight="1" x14ac:dyDescent="0.2">
      <c r="A60" s="26" t="s">
        <v>72</v>
      </c>
      <c r="B60" s="27" t="s">
        <v>315</v>
      </c>
      <c r="C60" s="26" t="s">
        <v>38</v>
      </c>
      <c r="D60" s="28">
        <v>9</v>
      </c>
      <c r="F60" s="26"/>
    </row>
    <row r="61" spans="1:6" ht="18.75" customHeight="1" x14ac:dyDescent="0.25">
      <c r="A61" s="35" t="s">
        <v>100</v>
      </c>
      <c r="B61" s="36" t="s">
        <v>320</v>
      </c>
      <c r="C61" s="26" t="str">
        <f>+C59</f>
        <v>M3</v>
      </c>
      <c r="D61" s="28">
        <v>9.6</v>
      </c>
      <c r="F61" s="26"/>
    </row>
    <row r="62" spans="1:6" ht="18.75" customHeight="1" x14ac:dyDescent="0.2">
      <c r="A62" s="26" t="s">
        <v>101</v>
      </c>
      <c r="B62" s="27" t="s">
        <v>310</v>
      </c>
      <c r="C62" s="26" t="s">
        <v>38</v>
      </c>
      <c r="D62" s="28">
        <v>174.6</v>
      </c>
      <c r="F62" s="26"/>
    </row>
    <row r="63" spans="1:6" ht="18.75" customHeight="1" x14ac:dyDescent="0.2">
      <c r="A63" s="26"/>
      <c r="B63" s="27"/>
      <c r="C63" s="26"/>
      <c r="D63" s="28"/>
      <c r="F63" s="26"/>
    </row>
    <row r="64" spans="1:6" ht="24" customHeight="1" x14ac:dyDescent="0.2">
      <c r="A64" s="21" t="s">
        <v>106</v>
      </c>
      <c r="B64" s="22" t="s">
        <v>107</v>
      </c>
      <c r="C64" s="23"/>
      <c r="D64" s="28"/>
      <c r="F64" s="26"/>
    </row>
    <row r="65" spans="1:6" ht="18.75" customHeight="1" x14ac:dyDescent="0.2">
      <c r="A65" s="26" t="s">
        <v>86</v>
      </c>
      <c r="B65" s="27" t="s">
        <v>108</v>
      </c>
      <c r="C65" s="26"/>
      <c r="D65" s="28"/>
      <c r="F65" s="26"/>
    </row>
    <row r="66" spans="1:6" ht="18.75" customHeight="1" x14ac:dyDescent="0.2">
      <c r="A66" s="26" t="s">
        <v>70</v>
      </c>
      <c r="B66" s="27" t="s">
        <v>88</v>
      </c>
      <c r="C66" s="26" t="s">
        <v>89</v>
      </c>
      <c r="D66" s="28">
        <v>40</v>
      </c>
      <c r="F66" s="26"/>
    </row>
    <row r="67" spans="1:6" ht="18.75" customHeight="1" x14ac:dyDescent="0.2">
      <c r="A67" s="26" t="s">
        <v>110</v>
      </c>
      <c r="B67" s="27" t="s">
        <v>92</v>
      </c>
      <c r="C67" s="26" t="s">
        <v>38</v>
      </c>
      <c r="D67" s="28">
        <v>12</v>
      </c>
      <c r="F67" s="26"/>
    </row>
    <row r="68" spans="1:6" ht="42" customHeight="1" x14ac:dyDescent="0.2">
      <c r="A68" s="26" t="s">
        <v>111</v>
      </c>
      <c r="B68" s="27" t="s">
        <v>94</v>
      </c>
      <c r="C68" s="26" t="s">
        <v>38</v>
      </c>
      <c r="D68" s="28">
        <v>79.2</v>
      </c>
      <c r="F68" s="26"/>
    </row>
    <row r="69" spans="1:6" ht="18.75" customHeight="1" x14ac:dyDescent="0.2">
      <c r="A69" s="26" t="s">
        <v>112</v>
      </c>
      <c r="B69" s="27" t="s">
        <v>187</v>
      </c>
      <c r="C69" s="26" t="str">
        <f>+C66</f>
        <v>ML</v>
      </c>
      <c r="D69" s="28">
        <v>40</v>
      </c>
      <c r="F69" s="26"/>
    </row>
    <row r="70" spans="1:6" ht="18.75" customHeight="1" x14ac:dyDescent="0.2">
      <c r="A70" s="26"/>
      <c r="B70" s="27"/>
      <c r="C70" s="3"/>
      <c r="D70" s="28"/>
      <c r="F70" s="26"/>
    </row>
    <row r="71" spans="1:6" ht="24" customHeight="1" x14ac:dyDescent="0.2">
      <c r="A71" s="21" t="s">
        <v>84</v>
      </c>
      <c r="B71" s="22" t="s">
        <v>85</v>
      </c>
      <c r="C71" s="23"/>
      <c r="D71" s="28"/>
      <c r="F71" s="26"/>
    </row>
    <row r="72" spans="1:6" ht="18.75" customHeight="1" x14ac:dyDescent="0.2">
      <c r="A72" s="26" t="s">
        <v>116</v>
      </c>
      <c r="B72" s="27" t="s">
        <v>188</v>
      </c>
      <c r="C72" s="26" t="s">
        <v>118</v>
      </c>
      <c r="D72" s="28">
        <f>+D10</f>
        <v>4.3</v>
      </c>
      <c r="F72" s="26"/>
    </row>
    <row r="73" spans="1:6" ht="18.75" customHeight="1" x14ac:dyDescent="0.2">
      <c r="A73" s="26"/>
      <c r="B73" s="27"/>
      <c r="C73" s="26"/>
      <c r="D73" s="28"/>
      <c r="F73" s="26"/>
    </row>
    <row r="74" spans="1:6" ht="23.25" customHeight="1" x14ac:dyDescent="0.2">
      <c r="A74" s="26"/>
      <c r="B74" s="27"/>
      <c r="C74" s="122"/>
      <c r="D74" s="122"/>
      <c r="F74" s="26"/>
    </row>
    <row r="75" spans="1:6" s="13" customFormat="1" ht="16.5" customHeight="1" x14ac:dyDescent="0.2">
      <c r="A75" s="26"/>
      <c r="B75" s="27"/>
      <c r="C75" s="25"/>
      <c r="D75" s="25"/>
    </row>
    <row r="76" spans="1:6" s="13" customFormat="1" ht="21.95" customHeight="1" x14ac:dyDescent="0.2">
      <c r="A76" s="123" t="s">
        <v>296</v>
      </c>
      <c r="B76" s="123"/>
      <c r="C76" s="89"/>
      <c r="D76" s="50"/>
    </row>
    <row r="77" spans="1:6" s="13" customFormat="1" ht="21.95" customHeight="1" x14ac:dyDescent="0.2">
      <c r="A77" s="118" t="s">
        <v>119</v>
      </c>
      <c r="B77" s="119"/>
      <c r="C77" s="90">
        <v>0.1</v>
      </c>
      <c r="D77" s="50"/>
    </row>
    <row r="78" spans="1:6" s="13" customFormat="1" ht="21.95" customHeight="1" x14ac:dyDescent="0.2">
      <c r="A78" s="118" t="s">
        <v>120</v>
      </c>
      <c r="B78" s="119"/>
      <c r="C78" s="90">
        <v>3.5000000000000003E-2</v>
      </c>
      <c r="D78" s="50"/>
    </row>
    <row r="79" spans="1:6" s="13" customFormat="1" ht="21.95" customHeight="1" x14ac:dyDescent="0.2">
      <c r="A79" s="118" t="s">
        <v>121</v>
      </c>
      <c r="B79" s="119"/>
      <c r="C79" s="90">
        <v>0.03</v>
      </c>
      <c r="D79" s="50"/>
    </row>
    <row r="80" spans="1:6" s="13" customFormat="1" ht="21.95" customHeight="1" x14ac:dyDescent="0.2">
      <c r="A80" s="118" t="s">
        <v>122</v>
      </c>
      <c r="B80" s="119"/>
      <c r="C80" s="90" t="s">
        <v>123</v>
      </c>
      <c r="D80" s="50"/>
    </row>
    <row r="81" spans="1:4" s="13" customFormat="1" ht="21.95" customHeight="1" x14ac:dyDescent="0.2">
      <c r="A81" s="118" t="s">
        <v>124</v>
      </c>
      <c r="B81" s="119"/>
      <c r="C81" s="90">
        <v>0.01</v>
      </c>
      <c r="D81" s="50"/>
    </row>
    <row r="82" spans="1:4" s="13" customFormat="1" ht="21.95" customHeight="1" x14ac:dyDescent="0.2">
      <c r="A82" s="118" t="s">
        <v>125</v>
      </c>
      <c r="B82" s="119"/>
      <c r="C82" s="90">
        <v>1E-3</v>
      </c>
      <c r="D82" s="27"/>
    </row>
    <row r="83" spans="1:4" s="13" customFormat="1" ht="21.95" customHeight="1" x14ac:dyDescent="0.2">
      <c r="A83" s="118" t="s">
        <v>126</v>
      </c>
      <c r="B83" s="119"/>
      <c r="C83" s="90">
        <v>7.4999999999999997E-2</v>
      </c>
      <c r="D83" s="51"/>
    </row>
    <row r="84" spans="1:4" s="13" customFormat="1" ht="21.95" customHeight="1" x14ac:dyDescent="0.2">
      <c r="A84" s="118" t="s">
        <v>127</v>
      </c>
      <c r="B84" s="119"/>
      <c r="C84" s="90" t="s">
        <v>123</v>
      </c>
      <c r="D84" s="51"/>
    </row>
    <row r="85" spans="1:4" s="13" customFormat="1" ht="21.95" customHeight="1" x14ac:dyDescent="0.2">
      <c r="A85" s="118" t="s">
        <v>128</v>
      </c>
      <c r="B85" s="119"/>
      <c r="C85" s="90">
        <v>0.18</v>
      </c>
      <c r="D85" s="50"/>
    </row>
    <row r="86" spans="1:4" s="13" customFormat="1" ht="21" customHeight="1" x14ac:dyDescent="0.2">
      <c r="A86" s="118" t="s">
        <v>129</v>
      </c>
      <c r="B86" s="119"/>
      <c r="C86" s="90">
        <v>0.1</v>
      </c>
      <c r="D86" s="25"/>
    </row>
    <row r="87" spans="1:4" ht="24.75" hidden="1" customHeight="1" x14ac:dyDescent="0.2">
      <c r="A87" s="26"/>
      <c r="B87" s="54" t="s">
        <v>131</v>
      </c>
      <c r="C87" s="55"/>
      <c r="D87" s="56"/>
    </row>
    <row r="88" spans="1:4" ht="24.75" hidden="1" customHeight="1" x14ac:dyDescent="0.2">
      <c r="A88" s="26"/>
      <c r="B88" s="114" t="s">
        <v>132</v>
      </c>
      <c r="C88" s="114"/>
      <c r="D88" s="114"/>
    </row>
    <row r="89" spans="1:4" ht="24.75" hidden="1" customHeight="1" x14ac:dyDescent="0.2">
      <c r="A89" s="26" t="s">
        <v>6</v>
      </c>
      <c r="B89" s="27" t="s">
        <v>133</v>
      </c>
      <c r="C89" s="57" t="s">
        <v>30</v>
      </c>
      <c r="D89" s="56">
        <f>3529*0.038</f>
        <v>134.102</v>
      </c>
    </row>
    <row r="90" spans="1:4" ht="24.75" hidden="1" customHeight="1" x14ac:dyDescent="0.2">
      <c r="A90" s="26" t="s">
        <v>16</v>
      </c>
      <c r="B90" s="27" t="s">
        <v>134</v>
      </c>
      <c r="C90" s="57" t="s">
        <v>30</v>
      </c>
      <c r="D90" s="56">
        <f>D89</f>
        <v>134.102</v>
      </c>
    </row>
    <row r="91" spans="1:4" ht="24.75" hidden="1" customHeight="1" x14ac:dyDescent="0.2">
      <c r="A91" s="26" t="s">
        <v>59</v>
      </c>
      <c r="B91" s="27" t="s">
        <v>135</v>
      </c>
      <c r="C91" s="57" t="s">
        <v>30</v>
      </c>
      <c r="D91" s="56">
        <f>D90</f>
        <v>134.102</v>
      </c>
    </row>
    <row r="92" spans="1:4" ht="24.75" hidden="1" customHeight="1" x14ac:dyDescent="0.2">
      <c r="A92" s="26" t="s">
        <v>62</v>
      </c>
      <c r="B92" s="27" t="s">
        <v>136</v>
      </c>
      <c r="C92" s="57" t="s">
        <v>30</v>
      </c>
      <c r="D92" s="56">
        <f>D91</f>
        <v>134.102</v>
      </c>
    </row>
    <row r="93" spans="1:4" ht="24.75" hidden="1" customHeight="1" x14ac:dyDescent="0.2">
      <c r="A93" s="26" t="s">
        <v>66</v>
      </c>
      <c r="B93" s="27" t="s">
        <v>137</v>
      </c>
      <c r="C93" s="57" t="s">
        <v>30</v>
      </c>
      <c r="D93" s="56">
        <f>D92</f>
        <v>134.102</v>
      </c>
    </row>
    <row r="94" spans="1:4" ht="15.75" hidden="1" customHeight="1" thickBot="1" x14ac:dyDescent="0.25">
      <c r="A94" s="26"/>
      <c r="B94" s="27"/>
      <c r="C94" s="57"/>
      <c r="D94" s="56"/>
    </row>
    <row r="95" spans="1:4" s="13" customFormat="1" ht="24" hidden="1" customHeight="1" thickBot="1" x14ac:dyDescent="0.25">
      <c r="A95" s="26"/>
      <c r="B95" s="27"/>
      <c r="C95" s="115" t="s">
        <v>138</v>
      </c>
      <c r="D95" s="116"/>
    </row>
    <row r="96" spans="1:4" s="13" customFormat="1" ht="24" hidden="1" customHeight="1" x14ac:dyDescent="0.2">
      <c r="A96" s="26"/>
      <c r="B96" s="27"/>
      <c r="C96" s="49" t="s">
        <v>119</v>
      </c>
      <c r="D96" s="50"/>
    </row>
    <row r="97" spans="1:5" s="13" customFormat="1" ht="24" hidden="1" customHeight="1" x14ac:dyDescent="0.2">
      <c r="A97" s="26"/>
      <c r="B97" s="27"/>
      <c r="C97" s="49" t="s">
        <v>139</v>
      </c>
      <c r="D97" s="50"/>
    </row>
    <row r="98" spans="1:5" s="13" customFormat="1" ht="24" hidden="1" customHeight="1" x14ac:dyDescent="0.2">
      <c r="A98" s="26"/>
      <c r="B98" s="27"/>
      <c r="C98" s="49" t="s">
        <v>140</v>
      </c>
      <c r="D98" s="50"/>
    </row>
    <row r="99" spans="1:5" s="13" customFormat="1" ht="24" hidden="1" customHeight="1" x14ac:dyDescent="0.2">
      <c r="A99" s="26"/>
      <c r="B99" s="27"/>
      <c r="C99" s="49" t="s">
        <v>124</v>
      </c>
      <c r="D99" s="50"/>
    </row>
    <row r="100" spans="1:5" s="13" customFormat="1" ht="24" hidden="1" customHeight="1" x14ac:dyDescent="0.2">
      <c r="A100" s="26"/>
      <c r="B100" s="27"/>
      <c r="C100" s="49" t="s">
        <v>141</v>
      </c>
      <c r="D100" s="50"/>
    </row>
    <row r="101" spans="1:5" s="13" customFormat="1" ht="24" hidden="1" customHeight="1" thickBot="1" x14ac:dyDescent="0.25">
      <c r="A101" s="26"/>
      <c r="B101" s="27"/>
      <c r="C101" s="49" t="s">
        <v>189</v>
      </c>
      <c r="D101" s="50"/>
    </row>
    <row r="102" spans="1:5" s="13" customFormat="1" ht="24.75" hidden="1" customHeight="1" thickBot="1" x14ac:dyDescent="0.25">
      <c r="A102" s="26"/>
      <c r="B102" s="27"/>
      <c r="C102" s="115" t="s">
        <v>130</v>
      </c>
      <c r="D102" s="116"/>
    </row>
    <row r="103" spans="1:5" s="63" customFormat="1" ht="21" hidden="1" customHeight="1" x14ac:dyDescent="0.25">
      <c r="A103" s="59"/>
      <c r="B103" s="60"/>
      <c r="C103" s="61"/>
      <c r="D103" s="62"/>
    </row>
    <row r="104" spans="1:5" s="68" customFormat="1" ht="25.5" hidden="1" customHeight="1" thickBot="1" x14ac:dyDescent="0.3">
      <c r="A104" s="59"/>
      <c r="B104" s="64" t="s">
        <v>142</v>
      </c>
      <c r="C104" s="65"/>
      <c r="D104" s="66"/>
      <c r="E104" s="69"/>
    </row>
    <row r="105" spans="1:5" s="68" customFormat="1" ht="20.25" customHeight="1" x14ac:dyDescent="0.25">
      <c r="A105" s="59"/>
      <c r="B105" s="64"/>
      <c r="C105" s="65"/>
      <c r="D105" s="66"/>
      <c r="E105" s="69"/>
    </row>
    <row r="106" spans="1:5" s="76" customFormat="1" ht="21.75" customHeight="1" x14ac:dyDescent="0.2">
      <c r="A106" s="72"/>
      <c r="B106" s="73" t="s">
        <v>144</v>
      </c>
      <c r="C106" s="74"/>
      <c r="D106" s="75"/>
    </row>
    <row r="107" spans="1:5" s="76" customFormat="1" ht="21" customHeight="1" x14ac:dyDescent="0.2">
      <c r="A107" s="77" t="s">
        <v>16</v>
      </c>
      <c r="B107" s="78" t="s">
        <v>145</v>
      </c>
      <c r="C107" s="74"/>
      <c r="D107" s="79"/>
    </row>
    <row r="108" spans="1:5" s="76" customFormat="1" ht="21.75" customHeight="1" x14ac:dyDescent="0.2">
      <c r="A108" s="77" t="s">
        <v>59</v>
      </c>
      <c r="B108" s="117" t="s">
        <v>190</v>
      </c>
      <c r="C108" s="117"/>
      <c r="D108" s="117"/>
    </row>
    <row r="109" spans="1:5" s="68" customFormat="1" ht="18.75" customHeight="1" x14ac:dyDescent="0.2">
      <c r="A109" s="80" t="s">
        <v>62</v>
      </c>
      <c r="B109" s="72" t="s">
        <v>191</v>
      </c>
      <c r="C109" s="72"/>
      <c r="D109" s="79"/>
      <c r="E109" s="69"/>
    </row>
    <row r="110" spans="1:5" s="68" customFormat="1" ht="18.75" customHeight="1" x14ac:dyDescent="0.2">
      <c r="A110" s="80" t="s">
        <v>66</v>
      </c>
      <c r="B110" s="72" t="s">
        <v>192</v>
      </c>
      <c r="C110" s="72"/>
      <c r="D110" s="79"/>
      <c r="E110" s="69"/>
    </row>
    <row r="111" spans="1:5" s="68" customFormat="1" ht="20.25" customHeight="1" x14ac:dyDescent="0.2">
      <c r="A111" s="77" t="s">
        <v>106</v>
      </c>
      <c r="B111" s="112" t="s">
        <v>193</v>
      </c>
      <c r="C111" s="112"/>
      <c r="D111" s="112"/>
      <c r="E111" s="69"/>
    </row>
    <row r="112" spans="1:5" s="68" customFormat="1" ht="19.5" customHeight="1" x14ac:dyDescent="0.2">
      <c r="A112" s="80" t="s">
        <v>84</v>
      </c>
      <c r="B112" s="112" t="s">
        <v>194</v>
      </c>
      <c r="C112" s="112"/>
      <c r="D112" s="112"/>
      <c r="E112" s="69"/>
    </row>
    <row r="113" spans="1:9" s="68" customFormat="1" ht="23.25" customHeight="1" x14ac:dyDescent="0.2">
      <c r="A113" s="77" t="s">
        <v>151</v>
      </c>
      <c r="B113" s="78" t="s">
        <v>195</v>
      </c>
      <c r="C113" s="74"/>
      <c r="D113" s="75"/>
      <c r="E113" s="69"/>
    </row>
    <row r="114" spans="1:9" s="68" customFormat="1" ht="15.75" customHeight="1" x14ac:dyDescent="0.2">
      <c r="A114" s="77"/>
      <c r="B114" s="78"/>
      <c r="C114" s="74"/>
      <c r="D114" s="75"/>
      <c r="E114" s="69"/>
    </row>
    <row r="115" spans="1:9" s="68" customFormat="1" ht="21" customHeight="1" x14ac:dyDescent="0.2">
      <c r="A115" s="81"/>
      <c r="B115" s="82" t="s">
        <v>196</v>
      </c>
      <c r="C115" s="87" t="s">
        <v>154</v>
      </c>
      <c r="D115" s="87"/>
      <c r="E115" s="69"/>
    </row>
    <row r="116" spans="1:9" s="68" customFormat="1" ht="19.5" customHeight="1" x14ac:dyDescent="0.2">
      <c r="A116" s="81"/>
      <c r="B116" s="83" t="s">
        <v>212</v>
      </c>
      <c r="C116" s="78" t="s">
        <v>290</v>
      </c>
      <c r="D116" s="78"/>
      <c r="E116" s="69"/>
    </row>
    <row r="117" spans="1:9" s="68" customFormat="1" ht="18.75" customHeight="1" x14ac:dyDescent="0.2">
      <c r="A117" s="74"/>
      <c r="B117" s="78" t="s">
        <v>197</v>
      </c>
      <c r="C117" s="78" t="s">
        <v>291</v>
      </c>
      <c r="D117" s="78"/>
      <c r="E117" s="69"/>
    </row>
    <row r="118" spans="1:9" s="68" customFormat="1" ht="18.75" customHeight="1" x14ac:dyDescent="0.2">
      <c r="A118" s="74"/>
      <c r="B118" s="78" t="s">
        <v>156</v>
      </c>
      <c r="C118" s="78" t="s">
        <v>292</v>
      </c>
      <c r="D118" s="78"/>
      <c r="E118" s="69"/>
    </row>
    <row r="119" spans="1:9" s="68" customFormat="1" x14ac:dyDescent="0.2">
      <c r="A119" s="74"/>
      <c r="B119" s="72"/>
      <c r="C119" s="92" t="s">
        <v>312</v>
      </c>
      <c r="D119" s="75"/>
      <c r="E119" s="69"/>
      <c r="F119" s="85"/>
    </row>
    <row r="120" spans="1:9" s="68" customFormat="1" ht="19.5" customHeight="1" x14ac:dyDescent="0.2">
      <c r="A120" s="74"/>
      <c r="B120" s="74"/>
      <c r="C120" s="74"/>
      <c r="D120" s="86"/>
      <c r="E120" s="69"/>
      <c r="F120" s="69"/>
      <c r="H120" s="69"/>
      <c r="I120" s="69"/>
    </row>
    <row r="121" spans="1:9" s="68" customFormat="1" ht="19.5" customHeight="1" x14ac:dyDescent="0.2">
      <c r="A121" s="74"/>
      <c r="B121" s="74"/>
      <c r="C121" s="74"/>
      <c r="D121" s="86"/>
      <c r="E121" s="69"/>
      <c r="F121" s="69"/>
      <c r="H121" s="69"/>
      <c r="I121" s="69"/>
    </row>
  </sheetData>
  <mergeCells count="21">
    <mergeCell ref="A2:D2"/>
    <mergeCell ref="A3:D3"/>
    <mergeCell ref="A6:D6"/>
    <mergeCell ref="C74:D74"/>
    <mergeCell ref="A81:B81"/>
    <mergeCell ref="A76:B76"/>
    <mergeCell ref="A77:B77"/>
    <mergeCell ref="A78:B78"/>
    <mergeCell ref="A79:B79"/>
    <mergeCell ref="A80:B80"/>
    <mergeCell ref="A82:B82"/>
    <mergeCell ref="A83:B83"/>
    <mergeCell ref="B111:D111"/>
    <mergeCell ref="B112:D112"/>
    <mergeCell ref="B88:D88"/>
    <mergeCell ref="C95:D95"/>
    <mergeCell ref="C102:D102"/>
    <mergeCell ref="B108:D108"/>
    <mergeCell ref="A84:B84"/>
    <mergeCell ref="A85:B85"/>
    <mergeCell ref="A86:B86"/>
  </mergeCells>
  <printOptions horizontalCentered="1"/>
  <pageMargins left="0.70866141732283472" right="0.70866141732283472" top="0.74803149606299213" bottom="0.74803149606299213" header="0.31496062992125984" footer="0.31496062992125984"/>
  <pageSetup scale="81" fitToHeight="0" orientation="portrait" r:id="rId1"/>
  <headerFooter alignWithMargins="0"/>
  <rowBreaks count="2" manualBreakCount="2">
    <brk id="53" max="3" man="1"/>
    <brk id="7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7030A0"/>
    <pageSetUpPr fitToPage="1"/>
  </sheetPr>
  <dimension ref="A1:L122"/>
  <sheetViews>
    <sheetView view="pageBreakPreview" topLeftCell="A109" zoomScale="82" zoomScaleNormal="75" zoomScaleSheetLayoutView="82" workbookViewId="0">
      <selection activeCell="C121" sqref="C121"/>
    </sheetView>
  </sheetViews>
  <sheetFormatPr baseColWidth="10" defaultRowHeight="15.75" x14ac:dyDescent="0.25"/>
  <cols>
    <col min="1" max="1" width="10.5703125" style="88" customWidth="1"/>
    <col min="2" max="2" width="58.7109375" style="88" customWidth="1"/>
    <col min="3" max="3" width="18.7109375" style="88" customWidth="1"/>
    <col min="4" max="4" width="22.7109375" style="41" customWidth="1"/>
    <col min="5" max="5" width="11.42578125" style="3"/>
    <col min="6" max="6" width="12" style="3" bestFit="1" customWidth="1"/>
    <col min="7" max="16384" width="11.42578125" style="3"/>
  </cols>
  <sheetData>
    <row r="1" spans="1:12" ht="10.5" customHeight="1" x14ac:dyDescent="0.25">
      <c r="A1" s="1"/>
      <c r="B1" s="1"/>
      <c r="C1" s="1"/>
      <c r="D1" s="2"/>
    </row>
    <row r="2" spans="1:12" s="5" customFormat="1" ht="17.25" customHeight="1" x14ac:dyDescent="0.25">
      <c r="A2" s="120" t="s">
        <v>0</v>
      </c>
      <c r="B2" s="120"/>
      <c r="C2" s="120"/>
      <c r="D2" s="120"/>
      <c r="E2" s="4"/>
      <c r="F2" s="4"/>
      <c r="G2" s="4"/>
      <c r="H2" s="4"/>
      <c r="I2" s="4"/>
      <c r="J2" s="4"/>
      <c r="K2" s="4"/>
      <c r="L2" s="4"/>
    </row>
    <row r="3" spans="1:12" s="5" customFormat="1" ht="18" customHeight="1" x14ac:dyDescent="0.25">
      <c r="A3" s="120" t="s">
        <v>1</v>
      </c>
      <c r="B3" s="120"/>
      <c r="C3" s="120"/>
      <c r="D3" s="120"/>
      <c r="E3" s="4"/>
      <c r="F3" s="4"/>
      <c r="G3" s="4"/>
      <c r="H3" s="4"/>
      <c r="I3" s="4"/>
      <c r="J3" s="4"/>
      <c r="K3" s="4"/>
      <c r="L3" s="4"/>
    </row>
    <row r="4" spans="1:12" ht="11.25" customHeight="1" x14ac:dyDescent="0.2">
      <c r="A4" s="6"/>
      <c r="B4" s="7"/>
      <c r="C4" s="8"/>
      <c r="D4" s="9"/>
    </row>
    <row r="5" spans="1:12" s="13" customFormat="1" ht="18" customHeight="1" x14ac:dyDescent="0.25">
      <c r="A5" s="10"/>
      <c r="B5" s="11"/>
      <c r="C5" s="10"/>
      <c r="D5" s="12"/>
    </row>
    <row r="6" spans="1:12" ht="48" customHeight="1" thickBot="1" x14ac:dyDescent="0.25">
      <c r="A6" s="121" t="s">
        <v>211</v>
      </c>
      <c r="B6" s="121"/>
      <c r="C6" s="121"/>
      <c r="D6" s="121"/>
    </row>
    <row r="7" spans="1:12" ht="23.25" customHeight="1" thickBot="1" x14ac:dyDescent="0.25">
      <c r="A7" s="14" t="s">
        <v>2</v>
      </c>
      <c r="B7" s="15" t="s">
        <v>3</v>
      </c>
      <c r="C7" s="16" t="s">
        <v>4</v>
      </c>
      <c r="D7" s="17" t="s">
        <v>5</v>
      </c>
      <c r="F7" s="18"/>
    </row>
    <row r="8" spans="1:12" ht="23.25" customHeight="1" x14ac:dyDescent="0.2">
      <c r="A8" s="21" t="s">
        <v>6</v>
      </c>
      <c r="B8" s="22" t="s">
        <v>7</v>
      </c>
      <c r="C8" s="23"/>
      <c r="D8" s="24"/>
      <c r="F8" s="23"/>
    </row>
    <row r="9" spans="1:12" ht="18.75" customHeight="1" x14ac:dyDescent="0.2">
      <c r="A9" s="26" t="s">
        <v>8</v>
      </c>
      <c r="B9" s="27" t="s">
        <v>158</v>
      </c>
      <c r="C9" s="26" t="s">
        <v>118</v>
      </c>
      <c r="D9" s="28">
        <v>1.8</v>
      </c>
      <c r="F9" s="26"/>
    </row>
    <row r="10" spans="1:12" ht="18.75" customHeight="1" x14ac:dyDescent="0.2">
      <c r="A10" s="26" t="s">
        <v>11</v>
      </c>
      <c r="B10" s="27" t="s">
        <v>12</v>
      </c>
      <c r="C10" s="26" t="s">
        <v>13</v>
      </c>
      <c r="D10" s="28">
        <v>1</v>
      </c>
      <c r="F10" s="26"/>
    </row>
    <row r="11" spans="1:12" ht="18.75" customHeight="1" x14ac:dyDescent="0.2">
      <c r="A11" s="26" t="s">
        <v>14</v>
      </c>
      <c r="B11" s="27" t="s">
        <v>15</v>
      </c>
      <c r="C11" s="26" t="s">
        <v>13</v>
      </c>
      <c r="D11" s="28">
        <v>1</v>
      </c>
      <c r="F11" s="26"/>
    </row>
    <row r="12" spans="1:12" ht="18.75" customHeight="1" x14ac:dyDescent="0.2">
      <c r="A12" s="26"/>
      <c r="B12" s="27"/>
      <c r="C12" s="26"/>
      <c r="D12" s="28"/>
      <c r="F12" s="26"/>
    </row>
    <row r="13" spans="1:12" ht="22.5" customHeight="1" x14ac:dyDescent="0.2">
      <c r="A13" s="21" t="s">
        <v>16</v>
      </c>
      <c r="B13" s="22" t="s">
        <v>17</v>
      </c>
      <c r="C13" s="23"/>
      <c r="D13" s="24"/>
      <c r="F13" s="23"/>
    </row>
    <row r="14" spans="1:12" ht="18" customHeight="1" x14ac:dyDescent="0.25">
      <c r="A14" s="29" t="s">
        <v>18</v>
      </c>
      <c r="B14" s="30" t="s">
        <v>19</v>
      </c>
      <c r="C14" s="31" t="s">
        <v>20</v>
      </c>
      <c r="D14" s="32">
        <f>D9*1000*2/10000</f>
        <v>0.36</v>
      </c>
      <c r="F14" s="23"/>
    </row>
    <row r="15" spans="1:12" ht="32.25" customHeight="1" x14ac:dyDescent="0.25">
      <c r="A15" s="29" t="s">
        <v>199</v>
      </c>
      <c r="B15" s="93" t="s">
        <v>200</v>
      </c>
      <c r="C15" s="94" t="s">
        <v>42</v>
      </c>
      <c r="D15" s="32">
        <f>50*6</f>
        <v>300</v>
      </c>
      <c r="F15" s="23"/>
    </row>
    <row r="16" spans="1:12" ht="18" customHeight="1" x14ac:dyDescent="0.25">
      <c r="A16" s="29" t="s">
        <v>21</v>
      </c>
      <c r="B16" s="30" t="s">
        <v>161</v>
      </c>
      <c r="C16" s="29"/>
      <c r="D16" s="32"/>
      <c r="F16" s="23"/>
    </row>
    <row r="17" spans="1:6" ht="18" customHeight="1" x14ac:dyDescent="0.25">
      <c r="A17" s="29"/>
      <c r="B17" s="30" t="s">
        <v>23</v>
      </c>
      <c r="C17" s="29" t="s">
        <v>24</v>
      </c>
      <c r="D17" s="32">
        <f>D9*1000*8*0.15*1.1+100*8*0.4*1.1</f>
        <v>2728</v>
      </c>
      <c r="F17" s="23"/>
    </row>
    <row r="18" spans="1:6" ht="27" customHeight="1" x14ac:dyDescent="0.25">
      <c r="A18" s="29" t="s">
        <v>25</v>
      </c>
      <c r="B18" s="34" t="s">
        <v>201</v>
      </c>
      <c r="C18" s="29" t="s">
        <v>24</v>
      </c>
      <c r="D18" s="32">
        <f>(D20+D21)*1.1</f>
        <v>3168.0000000000005</v>
      </c>
      <c r="F18" s="23"/>
    </row>
    <row r="19" spans="1:6" ht="22.5" customHeight="1" x14ac:dyDescent="0.25">
      <c r="A19" s="45" t="s">
        <v>27</v>
      </c>
      <c r="B19" s="46" t="s">
        <v>28</v>
      </c>
      <c r="C19" s="35"/>
      <c r="D19" s="32"/>
      <c r="F19" s="23"/>
    </row>
    <row r="20" spans="1:6" ht="22.5" customHeight="1" x14ac:dyDescent="0.25">
      <c r="A20" s="45"/>
      <c r="B20" s="36" t="s">
        <v>31</v>
      </c>
      <c r="C20" s="35" t="s">
        <v>30</v>
      </c>
      <c r="D20" s="32">
        <f>D17/1.1</f>
        <v>2480</v>
      </c>
      <c r="F20" s="23"/>
    </row>
    <row r="21" spans="1:6" ht="22.5" customHeight="1" x14ac:dyDescent="0.25">
      <c r="A21" s="35"/>
      <c r="B21" s="36" t="s">
        <v>202</v>
      </c>
      <c r="C21" s="35" t="s">
        <v>30</v>
      </c>
      <c r="D21" s="32">
        <v>400</v>
      </c>
      <c r="F21" s="23"/>
    </row>
    <row r="22" spans="1:6" ht="22.5" customHeight="1" x14ac:dyDescent="0.25">
      <c r="A22" s="35" t="s">
        <v>36</v>
      </c>
      <c r="B22" s="36" t="s">
        <v>39</v>
      </c>
      <c r="C22" s="35" t="s">
        <v>38</v>
      </c>
      <c r="D22" s="32">
        <v>125</v>
      </c>
      <c r="F22" s="23"/>
    </row>
    <row r="23" spans="1:6" ht="22.5" customHeight="1" x14ac:dyDescent="0.25">
      <c r="A23" s="35" t="s">
        <v>40</v>
      </c>
      <c r="B23" s="36" t="s">
        <v>41</v>
      </c>
      <c r="C23" s="35" t="s">
        <v>42</v>
      </c>
      <c r="D23" s="32">
        <f>D9*1000*8</f>
        <v>14400</v>
      </c>
      <c r="F23" s="23"/>
    </row>
    <row r="24" spans="1:6" ht="22.5" customHeight="1" x14ac:dyDescent="0.25">
      <c r="A24" s="35" t="s">
        <v>43</v>
      </c>
      <c r="B24" s="36" t="s">
        <v>44</v>
      </c>
      <c r="C24" s="35"/>
      <c r="D24" s="32"/>
      <c r="F24" s="23"/>
    </row>
    <row r="25" spans="1:6" ht="22.5" customHeight="1" x14ac:dyDescent="0.25">
      <c r="A25" s="35"/>
      <c r="B25" s="36" t="s">
        <v>203</v>
      </c>
      <c r="C25" s="35" t="s">
        <v>47</v>
      </c>
      <c r="D25" s="32">
        <v>8830.25</v>
      </c>
      <c r="F25" s="23"/>
    </row>
    <row r="26" spans="1:6" ht="22.5" customHeight="1" x14ac:dyDescent="0.25">
      <c r="A26" s="35"/>
      <c r="B26" s="36" t="s">
        <v>170</v>
      </c>
      <c r="C26" s="35" t="s">
        <v>167</v>
      </c>
      <c r="D26" s="32">
        <f>(D17+D15*0.07+(D9*1000*2*0.1))*1.2*5*10</f>
        <v>186540</v>
      </c>
      <c r="F26" s="23"/>
    </row>
    <row r="27" spans="1:6" ht="22.5" customHeight="1" x14ac:dyDescent="0.25">
      <c r="A27" s="35"/>
      <c r="B27" s="36" t="s">
        <v>204</v>
      </c>
      <c r="C27" s="35" t="str">
        <f>+C25</f>
        <v>M3E-HM</v>
      </c>
      <c r="D27" s="32">
        <v>9141.08</v>
      </c>
      <c r="F27" s="23"/>
    </row>
    <row r="28" spans="1:6" ht="17.45" customHeight="1" x14ac:dyDescent="0.25">
      <c r="A28" s="35" t="s">
        <v>49</v>
      </c>
      <c r="B28" s="37" t="s">
        <v>205</v>
      </c>
      <c r="C28" s="35" t="s">
        <v>51</v>
      </c>
      <c r="D28" s="32">
        <f>D18*1.25*7.5</f>
        <v>29700.000000000004</v>
      </c>
      <c r="F28" s="23"/>
    </row>
    <row r="29" spans="1:6" ht="22.5" customHeight="1" x14ac:dyDescent="0.25">
      <c r="A29" s="35" t="s">
        <v>52</v>
      </c>
      <c r="B29" s="36" t="s">
        <v>322</v>
      </c>
      <c r="C29" s="35" t="s">
        <v>51</v>
      </c>
      <c r="D29" s="28">
        <f>D34*1.3*7.5</f>
        <v>28080</v>
      </c>
      <c r="F29" s="23"/>
    </row>
    <row r="30" spans="1:6" s="38" customFormat="1" ht="31.5" x14ac:dyDescent="0.25">
      <c r="A30" s="35" t="s">
        <v>53</v>
      </c>
      <c r="B30" s="37" t="s">
        <v>54</v>
      </c>
      <c r="C30" s="35" t="s">
        <v>24</v>
      </c>
      <c r="D30" s="28">
        <v>129.4</v>
      </c>
    </row>
    <row r="31" spans="1:6" ht="22.5" customHeight="1" x14ac:dyDescent="0.25">
      <c r="A31" s="35" t="s">
        <v>55</v>
      </c>
      <c r="B31" s="36" t="s">
        <v>179</v>
      </c>
      <c r="C31" s="35" t="s">
        <v>42</v>
      </c>
      <c r="D31" s="32">
        <f>+D9*8*1000</f>
        <v>14400</v>
      </c>
      <c r="F31" s="23"/>
    </row>
    <row r="32" spans="1:6" ht="22.5" customHeight="1" x14ac:dyDescent="0.25">
      <c r="A32" s="35"/>
      <c r="B32" s="36"/>
      <c r="C32" s="35"/>
      <c r="D32" s="32"/>
      <c r="F32" s="23"/>
    </row>
    <row r="33" spans="1:6" s="39" customFormat="1" ht="26.25" customHeight="1" x14ac:dyDescent="0.2">
      <c r="A33" s="21" t="s">
        <v>59</v>
      </c>
      <c r="B33" s="22" t="s">
        <v>60</v>
      </c>
      <c r="C33" s="23"/>
      <c r="D33" s="28"/>
      <c r="F33" s="23"/>
    </row>
    <row r="34" spans="1:6" ht="18.75" customHeight="1" x14ac:dyDescent="0.25">
      <c r="A34" s="35" t="s">
        <v>183</v>
      </c>
      <c r="B34" s="36" t="s">
        <v>321</v>
      </c>
      <c r="C34" s="35" t="s">
        <v>30</v>
      </c>
      <c r="D34" s="28">
        <f>D9*1000*8*0.2</f>
        <v>2880</v>
      </c>
      <c r="F34" s="26"/>
    </row>
    <row r="35" spans="1:6" s="39" customFormat="1" ht="22.5" hidden="1" customHeight="1" x14ac:dyDescent="0.2">
      <c r="A35" s="21" t="s">
        <v>62</v>
      </c>
      <c r="B35" s="22" t="s">
        <v>63</v>
      </c>
      <c r="C35" s="23"/>
      <c r="D35" s="28"/>
      <c r="F35" s="23"/>
    </row>
    <row r="36" spans="1:6" ht="18.75" hidden="1" customHeight="1" x14ac:dyDescent="0.2">
      <c r="A36" s="26" t="s">
        <v>64</v>
      </c>
      <c r="B36" s="27" t="s">
        <v>206</v>
      </c>
      <c r="C36" s="26" t="s">
        <v>42</v>
      </c>
      <c r="D36" s="28">
        <v>0</v>
      </c>
      <c r="F36" s="26"/>
    </row>
    <row r="37" spans="1:6" ht="18.75" hidden="1" customHeight="1" x14ac:dyDescent="0.2">
      <c r="A37" s="26"/>
      <c r="B37" s="27"/>
      <c r="C37" s="26"/>
      <c r="D37" s="28"/>
      <c r="F37" s="26"/>
    </row>
    <row r="38" spans="1:6" s="39" customFormat="1" ht="21.75" hidden="1" customHeight="1" x14ac:dyDescent="0.2">
      <c r="A38" s="21" t="s">
        <v>66</v>
      </c>
      <c r="B38" s="22" t="s">
        <v>67</v>
      </c>
      <c r="C38" s="23"/>
      <c r="D38" s="28"/>
      <c r="F38" s="23"/>
    </row>
    <row r="39" spans="1:6" ht="18.75" hidden="1" customHeight="1" x14ac:dyDescent="0.2">
      <c r="A39" s="26" t="s">
        <v>68</v>
      </c>
      <c r="B39" s="27" t="s">
        <v>69</v>
      </c>
      <c r="C39" s="26"/>
      <c r="D39" s="28"/>
      <c r="F39" s="26"/>
    </row>
    <row r="40" spans="1:6" ht="18.75" hidden="1" customHeight="1" x14ac:dyDescent="0.2">
      <c r="A40" s="26" t="s">
        <v>70</v>
      </c>
      <c r="B40" s="27" t="s">
        <v>71</v>
      </c>
      <c r="C40" s="26" t="s">
        <v>38</v>
      </c>
      <c r="D40" s="28">
        <v>0</v>
      </c>
      <c r="F40" s="26"/>
    </row>
    <row r="41" spans="1:6" ht="18.75" hidden="1" customHeight="1" x14ac:dyDescent="0.2">
      <c r="A41" s="26" t="s">
        <v>72</v>
      </c>
      <c r="B41" s="27" t="s">
        <v>73</v>
      </c>
      <c r="C41" s="26" t="s">
        <v>38</v>
      </c>
      <c r="D41" s="28">
        <v>0</v>
      </c>
      <c r="F41" s="26"/>
    </row>
    <row r="42" spans="1:6" ht="18.75" hidden="1" customHeight="1" x14ac:dyDescent="0.2">
      <c r="A42" s="26" t="s">
        <v>74</v>
      </c>
      <c r="B42" s="27" t="s">
        <v>75</v>
      </c>
      <c r="C42" s="26" t="s">
        <v>38</v>
      </c>
      <c r="D42" s="28">
        <v>0</v>
      </c>
      <c r="F42" s="26"/>
    </row>
    <row r="43" spans="1:6" ht="18.75" hidden="1" customHeight="1" x14ac:dyDescent="0.2">
      <c r="A43" s="26" t="s">
        <v>76</v>
      </c>
      <c r="B43" s="27" t="s">
        <v>77</v>
      </c>
      <c r="C43" s="26" t="s">
        <v>38</v>
      </c>
      <c r="D43" s="28">
        <v>0</v>
      </c>
      <c r="F43" s="26"/>
    </row>
    <row r="44" spans="1:6" ht="18.75" hidden="1" customHeight="1" x14ac:dyDescent="0.2">
      <c r="A44" s="26" t="s">
        <v>78</v>
      </c>
      <c r="B44" s="27" t="s">
        <v>79</v>
      </c>
      <c r="C44" s="26"/>
      <c r="D44" s="28"/>
      <c r="F44" s="26"/>
    </row>
    <row r="45" spans="1:6" ht="18.75" hidden="1" customHeight="1" x14ac:dyDescent="0.2">
      <c r="A45" s="26" t="s">
        <v>70</v>
      </c>
      <c r="B45" s="27" t="s">
        <v>71</v>
      </c>
      <c r="C45" s="26" t="s">
        <v>38</v>
      </c>
      <c r="D45" s="28">
        <v>0</v>
      </c>
      <c r="F45" s="26"/>
    </row>
    <row r="46" spans="1:6" ht="18.75" hidden="1" customHeight="1" x14ac:dyDescent="0.2">
      <c r="A46" s="26" t="s">
        <v>80</v>
      </c>
      <c r="B46" s="27" t="s">
        <v>81</v>
      </c>
      <c r="C46" s="26"/>
      <c r="D46" s="28"/>
      <c r="F46" s="26"/>
    </row>
    <row r="47" spans="1:6" ht="18.75" hidden="1" customHeight="1" x14ac:dyDescent="0.2">
      <c r="A47" s="26" t="s">
        <v>70</v>
      </c>
      <c r="B47" s="27" t="s">
        <v>71</v>
      </c>
      <c r="C47" s="26" t="s">
        <v>38</v>
      </c>
      <c r="D47" s="28">
        <v>0</v>
      </c>
      <c r="F47" s="26"/>
    </row>
    <row r="48" spans="1:6" ht="18.75" hidden="1" customHeight="1" x14ac:dyDescent="0.2">
      <c r="A48" s="26" t="s">
        <v>82</v>
      </c>
      <c r="B48" s="27" t="s">
        <v>83</v>
      </c>
      <c r="C48" s="26" t="s">
        <v>38</v>
      </c>
      <c r="D48" s="28">
        <v>0</v>
      </c>
      <c r="F48" s="26"/>
    </row>
    <row r="49" spans="1:6" ht="18.75" hidden="1" customHeight="1" x14ac:dyDescent="0.2">
      <c r="A49" s="26"/>
      <c r="B49" s="27"/>
      <c r="C49" s="26"/>
      <c r="D49" s="28"/>
      <c r="F49" s="26"/>
    </row>
    <row r="50" spans="1:6" ht="24" hidden="1" customHeight="1" x14ac:dyDescent="0.2">
      <c r="A50" s="21" t="s">
        <v>84</v>
      </c>
      <c r="B50" s="22" t="s">
        <v>85</v>
      </c>
      <c r="C50" s="23"/>
      <c r="D50" s="28"/>
      <c r="F50" s="26"/>
    </row>
    <row r="51" spans="1:6" ht="18.75" hidden="1" customHeight="1" x14ac:dyDescent="0.2">
      <c r="A51" s="26" t="s">
        <v>86</v>
      </c>
      <c r="B51" s="27" t="s">
        <v>87</v>
      </c>
      <c r="C51" s="26"/>
      <c r="D51" s="28"/>
      <c r="F51" s="26"/>
    </row>
    <row r="52" spans="1:6" ht="18.75" hidden="1" customHeight="1" x14ac:dyDescent="0.2">
      <c r="A52" s="26" t="s">
        <v>70</v>
      </c>
      <c r="B52" s="27" t="s">
        <v>88</v>
      </c>
      <c r="C52" s="26" t="s">
        <v>89</v>
      </c>
      <c r="D52" s="28">
        <v>21</v>
      </c>
      <c r="F52" s="26"/>
    </row>
    <row r="53" spans="1:6" ht="18.75" hidden="1" customHeight="1" x14ac:dyDescent="0.2">
      <c r="A53" s="26" t="s">
        <v>72</v>
      </c>
      <c r="B53" s="27" t="s">
        <v>90</v>
      </c>
      <c r="C53" s="26" t="s">
        <v>89</v>
      </c>
      <c r="D53" s="28">
        <v>14</v>
      </c>
      <c r="F53" s="26"/>
    </row>
    <row r="54" spans="1:6" ht="18.75" hidden="1" customHeight="1" x14ac:dyDescent="0.2">
      <c r="A54" s="26" t="s">
        <v>91</v>
      </c>
      <c r="B54" s="27" t="s">
        <v>92</v>
      </c>
      <c r="C54" s="26" t="s">
        <v>38</v>
      </c>
      <c r="D54" s="28">
        <v>0</v>
      </c>
      <c r="F54" s="26"/>
    </row>
    <row r="55" spans="1:6" ht="42" hidden="1" customHeight="1" x14ac:dyDescent="0.2">
      <c r="A55" s="26" t="s">
        <v>93</v>
      </c>
      <c r="B55" s="27" t="s">
        <v>94</v>
      </c>
      <c r="C55" s="26" t="s">
        <v>38</v>
      </c>
      <c r="D55" s="28">
        <v>0</v>
      </c>
      <c r="F55" s="26"/>
    </row>
    <row r="56" spans="1:6" ht="18.75" hidden="1" customHeight="1" x14ac:dyDescent="0.2">
      <c r="A56" s="26"/>
      <c r="B56" s="27"/>
      <c r="C56" s="26"/>
      <c r="D56" s="28"/>
      <c r="F56" s="26"/>
    </row>
    <row r="57" spans="1:6" ht="18.75" customHeight="1" x14ac:dyDescent="0.2">
      <c r="A57" s="42"/>
      <c r="B57" s="43"/>
      <c r="C57" s="44"/>
      <c r="D57" s="28"/>
      <c r="F57" s="26"/>
    </row>
    <row r="58" spans="1:6" ht="18.75" customHeight="1" x14ac:dyDescent="0.2">
      <c r="A58" s="95" t="s">
        <v>62</v>
      </c>
      <c r="B58" s="96" t="s">
        <v>95</v>
      </c>
      <c r="C58" s="44"/>
      <c r="D58" s="28"/>
      <c r="F58" s="26"/>
    </row>
    <row r="59" spans="1:6" ht="18.75" customHeight="1" x14ac:dyDescent="0.2">
      <c r="A59" s="42" t="s">
        <v>96</v>
      </c>
      <c r="B59" s="43" t="s">
        <v>97</v>
      </c>
      <c r="C59" s="44" t="s">
        <v>42</v>
      </c>
      <c r="D59" s="28">
        <f>D31</f>
        <v>14400</v>
      </c>
      <c r="F59" s="26"/>
    </row>
    <row r="60" spans="1:6" ht="18.75" customHeight="1" x14ac:dyDescent="0.2">
      <c r="A60" s="42"/>
      <c r="B60" s="43"/>
      <c r="C60" s="44"/>
      <c r="D60" s="28"/>
      <c r="F60" s="26"/>
    </row>
    <row r="61" spans="1:6" ht="18.75" customHeight="1" x14ac:dyDescent="0.25">
      <c r="A61" s="45" t="s">
        <v>66</v>
      </c>
      <c r="B61" s="46" t="s">
        <v>98</v>
      </c>
      <c r="C61" s="44"/>
      <c r="D61" s="28"/>
      <c r="F61" s="26"/>
    </row>
    <row r="62" spans="1:6" ht="18.75" customHeight="1" x14ac:dyDescent="0.25">
      <c r="A62" s="35" t="s">
        <v>99</v>
      </c>
      <c r="B62" s="36" t="s">
        <v>304</v>
      </c>
      <c r="C62" s="35"/>
      <c r="D62" s="28"/>
      <c r="F62" s="26"/>
    </row>
    <row r="63" spans="1:6" ht="18.75" customHeight="1" x14ac:dyDescent="0.25">
      <c r="A63" s="35"/>
      <c r="B63" s="36" t="s">
        <v>300</v>
      </c>
      <c r="C63" s="35" t="s">
        <v>38</v>
      </c>
      <c r="D63" s="28">
        <v>12.6</v>
      </c>
      <c r="F63" s="26"/>
    </row>
    <row r="64" spans="1:6" ht="18.75" customHeight="1" x14ac:dyDescent="0.25">
      <c r="A64" s="35" t="s">
        <v>100</v>
      </c>
      <c r="B64" s="36" t="s">
        <v>320</v>
      </c>
      <c r="C64" s="35" t="s">
        <v>38</v>
      </c>
      <c r="D64" s="28">
        <v>16.8</v>
      </c>
      <c r="F64" s="26"/>
    </row>
    <row r="65" spans="1:6" ht="33.6" customHeight="1" x14ac:dyDescent="0.2">
      <c r="A65" s="26" t="s">
        <v>207</v>
      </c>
      <c r="B65" s="27" t="s">
        <v>319</v>
      </c>
      <c r="C65" s="26" t="s">
        <v>38</v>
      </c>
      <c r="D65" s="28">
        <v>3</v>
      </c>
      <c r="F65" s="26"/>
    </row>
    <row r="66" spans="1:6" ht="19.149999999999999" customHeight="1" x14ac:dyDescent="0.2">
      <c r="A66" s="26" t="s">
        <v>207</v>
      </c>
      <c r="B66" s="27" t="s">
        <v>318</v>
      </c>
      <c r="C66" s="26" t="s">
        <v>38</v>
      </c>
      <c r="D66" s="28">
        <v>2.7</v>
      </c>
      <c r="F66" s="26"/>
    </row>
    <row r="67" spans="1:6" ht="18.75" customHeight="1" x14ac:dyDescent="0.25">
      <c r="A67" s="35" t="s">
        <v>102</v>
      </c>
      <c r="B67" s="36" t="s">
        <v>103</v>
      </c>
      <c r="C67" s="35" t="s">
        <v>38</v>
      </c>
      <c r="D67" s="28">
        <v>170</v>
      </c>
      <c r="F67" s="26"/>
    </row>
    <row r="68" spans="1:6" ht="18.75" customHeight="1" x14ac:dyDescent="0.25">
      <c r="A68" s="35"/>
      <c r="B68" s="36"/>
      <c r="C68" s="35"/>
      <c r="D68" s="28"/>
      <c r="F68" s="26"/>
    </row>
    <row r="69" spans="1:6" ht="18.75" customHeight="1" x14ac:dyDescent="0.25">
      <c r="A69" s="21" t="s">
        <v>106</v>
      </c>
      <c r="B69" s="22" t="s">
        <v>107</v>
      </c>
      <c r="C69" s="35"/>
      <c r="D69" s="28"/>
      <c r="F69" s="26"/>
    </row>
    <row r="70" spans="1:6" ht="18.75" customHeight="1" x14ac:dyDescent="0.25">
      <c r="A70" s="35" t="s">
        <v>112</v>
      </c>
      <c r="B70" s="37" t="s">
        <v>113</v>
      </c>
      <c r="C70" s="35" t="s">
        <v>89</v>
      </c>
      <c r="D70" s="28">
        <f>5*7.8</f>
        <v>39</v>
      </c>
      <c r="F70" s="26"/>
    </row>
    <row r="71" spans="1:6" ht="18.75" customHeight="1" x14ac:dyDescent="0.25">
      <c r="A71" s="35"/>
      <c r="B71" s="37"/>
      <c r="C71" s="35"/>
      <c r="D71" s="28"/>
      <c r="F71" s="26"/>
    </row>
    <row r="72" spans="1:6" ht="18.75" customHeight="1" x14ac:dyDescent="0.25">
      <c r="A72" s="45" t="s">
        <v>84</v>
      </c>
      <c r="B72" s="46" t="s">
        <v>85</v>
      </c>
      <c r="C72" s="44"/>
      <c r="D72" s="28"/>
      <c r="F72" s="26"/>
    </row>
    <row r="73" spans="1:6" ht="27.75" customHeight="1" x14ac:dyDescent="0.25">
      <c r="A73" s="35" t="s">
        <v>114</v>
      </c>
      <c r="B73" s="27" t="s">
        <v>309</v>
      </c>
      <c r="C73" s="44" t="str">
        <f>+C66</f>
        <v>M3</v>
      </c>
      <c r="D73" s="28">
        <v>1600</v>
      </c>
      <c r="F73" s="26"/>
    </row>
    <row r="74" spans="1:6" ht="18.75" customHeight="1" x14ac:dyDescent="0.25">
      <c r="A74" s="35" t="s">
        <v>115</v>
      </c>
      <c r="B74" s="36" t="s">
        <v>317</v>
      </c>
      <c r="C74" s="47" t="s">
        <v>42</v>
      </c>
      <c r="D74" s="28">
        <v>1600</v>
      </c>
      <c r="F74" s="26"/>
    </row>
    <row r="75" spans="1:6" ht="18.75" customHeight="1" x14ac:dyDescent="0.25">
      <c r="A75" s="35" t="s">
        <v>116</v>
      </c>
      <c r="B75" s="36" t="s">
        <v>117</v>
      </c>
      <c r="C75" s="35" t="s">
        <v>118</v>
      </c>
      <c r="D75" s="28">
        <v>1.8</v>
      </c>
      <c r="F75" s="26"/>
    </row>
    <row r="76" spans="1:6" ht="23.25" customHeight="1" x14ac:dyDescent="0.2">
      <c r="A76" s="26"/>
      <c r="B76" s="27"/>
      <c r="C76" s="122"/>
      <c r="D76" s="122"/>
      <c r="F76" s="26"/>
    </row>
    <row r="77" spans="1:6" ht="18.75" customHeight="1" x14ac:dyDescent="0.2">
      <c r="A77" s="26"/>
      <c r="B77" s="27"/>
      <c r="C77" s="26"/>
      <c r="D77" s="28"/>
      <c r="F77" s="26"/>
    </row>
    <row r="78" spans="1:6" s="13" customFormat="1" ht="20.100000000000001" customHeight="1" x14ac:dyDescent="0.2">
      <c r="A78" s="123" t="s">
        <v>296</v>
      </c>
      <c r="B78" s="123"/>
      <c r="C78" s="89"/>
      <c r="D78" s="38"/>
    </row>
    <row r="79" spans="1:6" s="13" customFormat="1" ht="20.100000000000001" customHeight="1" x14ac:dyDescent="0.2">
      <c r="A79" s="118" t="s">
        <v>119</v>
      </c>
      <c r="B79" s="119"/>
      <c r="C79" s="90">
        <v>0.1</v>
      </c>
      <c r="D79" s="38"/>
    </row>
    <row r="80" spans="1:6" s="13" customFormat="1" ht="20.100000000000001" customHeight="1" x14ac:dyDescent="0.2">
      <c r="A80" s="118" t="s">
        <v>120</v>
      </c>
      <c r="B80" s="119"/>
      <c r="C80" s="90">
        <v>3.5000000000000003E-2</v>
      </c>
      <c r="D80" s="38"/>
    </row>
    <row r="81" spans="1:4" s="13" customFormat="1" ht="20.100000000000001" customHeight="1" x14ac:dyDescent="0.2">
      <c r="A81" s="118" t="s">
        <v>121</v>
      </c>
      <c r="B81" s="119"/>
      <c r="C81" s="90">
        <v>0.03</v>
      </c>
      <c r="D81" s="38"/>
    </row>
    <row r="82" spans="1:4" s="13" customFormat="1" ht="20.100000000000001" customHeight="1" x14ac:dyDescent="0.2">
      <c r="A82" s="118" t="s">
        <v>122</v>
      </c>
      <c r="B82" s="119"/>
      <c r="C82" s="90" t="s">
        <v>123</v>
      </c>
      <c r="D82" s="38"/>
    </row>
    <row r="83" spans="1:4" s="13" customFormat="1" ht="20.100000000000001" customHeight="1" x14ac:dyDescent="0.2">
      <c r="A83" s="118" t="s">
        <v>124</v>
      </c>
      <c r="B83" s="119"/>
      <c r="C83" s="90">
        <v>0.01</v>
      </c>
      <c r="D83" s="38"/>
    </row>
    <row r="84" spans="1:4" s="13" customFormat="1" ht="20.100000000000001" customHeight="1" x14ac:dyDescent="0.2">
      <c r="A84" s="118" t="s">
        <v>125</v>
      </c>
      <c r="B84" s="119"/>
      <c r="C84" s="90">
        <v>1E-3</v>
      </c>
      <c r="D84" s="38"/>
    </row>
    <row r="85" spans="1:4" s="13" customFormat="1" ht="20.100000000000001" customHeight="1" x14ac:dyDescent="0.2">
      <c r="A85" s="118" t="s">
        <v>126</v>
      </c>
      <c r="B85" s="119"/>
      <c r="C85" s="90">
        <v>7.4999999999999997E-2</v>
      </c>
      <c r="D85" s="38"/>
    </row>
    <row r="86" spans="1:4" s="13" customFormat="1" ht="20.100000000000001" customHeight="1" x14ac:dyDescent="0.2">
      <c r="A86" s="118" t="s">
        <v>127</v>
      </c>
      <c r="B86" s="119"/>
      <c r="C86" s="90" t="s">
        <v>123</v>
      </c>
      <c r="D86" s="38"/>
    </row>
    <row r="87" spans="1:4" s="13" customFormat="1" ht="20.100000000000001" customHeight="1" x14ac:dyDescent="0.2">
      <c r="A87" s="118" t="s">
        <v>128</v>
      </c>
      <c r="B87" s="119"/>
      <c r="C87" s="90">
        <v>0.18</v>
      </c>
      <c r="D87" s="38"/>
    </row>
    <row r="88" spans="1:4" s="13" customFormat="1" ht="20.100000000000001" customHeight="1" x14ac:dyDescent="0.2">
      <c r="A88" s="118" t="s">
        <v>129</v>
      </c>
      <c r="B88" s="119"/>
      <c r="C88" s="90">
        <v>0.1</v>
      </c>
      <c r="D88" s="38"/>
    </row>
    <row r="89" spans="1:4" s="13" customFormat="1" ht="18" x14ac:dyDescent="0.2">
      <c r="A89" s="26"/>
      <c r="B89" s="27"/>
      <c r="C89" s="52"/>
      <c r="D89" s="53"/>
    </row>
    <row r="90" spans="1:4" ht="24.75" hidden="1" customHeight="1" x14ac:dyDescent="0.2">
      <c r="A90" s="26"/>
      <c r="B90" s="54" t="s">
        <v>131</v>
      </c>
      <c r="C90" s="55"/>
      <c r="D90" s="56"/>
    </row>
    <row r="91" spans="1:4" ht="24.75" hidden="1" customHeight="1" x14ac:dyDescent="0.2">
      <c r="A91" s="26"/>
      <c r="B91" s="114" t="s">
        <v>132</v>
      </c>
      <c r="C91" s="114"/>
      <c r="D91" s="114"/>
    </row>
    <row r="92" spans="1:4" ht="24.75" hidden="1" customHeight="1" x14ac:dyDescent="0.2">
      <c r="A92" s="26" t="s">
        <v>6</v>
      </c>
      <c r="B92" s="27" t="s">
        <v>133</v>
      </c>
      <c r="C92" s="57" t="s">
        <v>30</v>
      </c>
      <c r="D92" s="56">
        <f>3529*0.038</f>
        <v>134.102</v>
      </c>
    </row>
    <row r="93" spans="1:4" ht="24.75" hidden="1" customHeight="1" x14ac:dyDescent="0.2">
      <c r="A93" s="26" t="s">
        <v>16</v>
      </c>
      <c r="B93" s="27" t="s">
        <v>134</v>
      </c>
      <c r="C93" s="57" t="s">
        <v>30</v>
      </c>
      <c r="D93" s="56">
        <f>D92</f>
        <v>134.102</v>
      </c>
    </row>
    <row r="94" spans="1:4" ht="24.75" hidden="1" customHeight="1" x14ac:dyDescent="0.2">
      <c r="A94" s="26" t="s">
        <v>59</v>
      </c>
      <c r="B94" s="27" t="s">
        <v>135</v>
      </c>
      <c r="C94" s="57" t="s">
        <v>30</v>
      </c>
      <c r="D94" s="56">
        <f>D93</f>
        <v>134.102</v>
      </c>
    </row>
    <row r="95" spans="1:4" ht="24.75" hidden="1" customHeight="1" x14ac:dyDescent="0.2">
      <c r="A95" s="26" t="s">
        <v>62</v>
      </c>
      <c r="B95" s="27" t="s">
        <v>136</v>
      </c>
      <c r="C95" s="57" t="s">
        <v>30</v>
      </c>
      <c r="D95" s="56">
        <f>D94</f>
        <v>134.102</v>
      </c>
    </row>
    <row r="96" spans="1:4" ht="24.75" hidden="1" customHeight="1" x14ac:dyDescent="0.2">
      <c r="A96" s="26" t="s">
        <v>66</v>
      </c>
      <c r="B96" s="27" t="s">
        <v>137</v>
      </c>
      <c r="C96" s="57" t="s">
        <v>30</v>
      </c>
      <c r="D96" s="56">
        <f>D95</f>
        <v>134.102</v>
      </c>
    </row>
    <row r="97" spans="1:5" ht="15.75" hidden="1" customHeight="1" thickBot="1" x14ac:dyDescent="0.25">
      <c r="A97" s="26"/>
      <c r="B97" s="27"/>
      <c r="C97" s="57"/>
      <c r="D97" s="56"/>
    </row>
    <row r="98" spans="1:5" s="13" customFormat="1" ht="24" hidden="1" customHeight="1" thickBot="1" x14ac:dyDescent="0.25">
      <c r="A98" s="26"/>
      <c r="B98" s="27"/>
      <c r="C98" s="115" t="s">
        <v>138</v>
      </c>
      <c r="D98" s="116"/>
    </row>
    <row r="99" spans="1:5" s="13" customFormat="1" ht="24" hidden="1" customHeight="1" x14ac:dyDescent="0.2">
      <c r="A99" s="26"/>
      <c r="B99" s="27"/>
      <c r="C99" s="49" t="s">
        <v>119</v>
      </c>
      <c r="D99" s="50"/>
    </row>
    <row r="100" spans="1:5" s="13" customFormat="1" ht="24" hidden="1" customHeight="1" x14ac:dyDescent="0.2">
      <c r="A100" s="26"/>
      <c r="B100" s="27"/>
      <c r="C100" s="49" t="s">
        <v>139</v>
      </c>
      <c r="D100" s="50"/>
    </row>
    <row r="101" spans="1:5" s="13" customFormat="1" ht="24" hidden="1" customHeight="1" x14ac:dyDescent="0.2">
      <c r="A101" s="26"/>
      <c r="B101" s="27"/>
      <c r="C101" s="49" t="s">
        <v>140</v>
      </c>
      <c r="D101" s="50"/>
    </row>
    <row r="102" spans="1:5" s="13" customFormat="1" ht="24" hidden="1" customHeight="1" x14ac:dyDescent="0.2">
      <c r="A102" s="26"/>
      <c r="B102" s="27"/>
      <c r="C102" s="49" t="s">
        <v>124</v>
      </c>
      <c r="D102" s="50"/>
    </row>
    <row r="103" spans="1:5" s="13" customFormat="1" ht="24" hidden="1" customHeight="1" x14ac:dyDescent="0.2">
      <c r="A103" s="26"/>
      <c r="B103" s="27"/>
      <c r="C103" s="49" t="s">
        <v>141</v>
      </c>
      <c r="D103" s="50"/>
    </row>
    <row r="104" spans="1:5" s="13" customFormat="1" ht="24" hidden="1" customHeight="1" thickBot="1" x14ac:dyDescent="0.25">
      <c r="A104" s="26"/>
      <c r="B104" s="27"/>
      <c r="C104" s="49" t="s">
        <v>189</v>
      </c>
      <c r="D104" s="50"/>
    </row>
    <row r="105" spans="1:5" s="13" customFormat="1" ht="24.75" hidden="1" customHeight="1" thickBot="1" x14ac:dyDescent="0.25">
      <c r="A105" s="26"/>
      <c r="B105" s="27"/>
      <c r="C105" s="115" t="s">
        <v>130</v>
      </c>
      <c r="D105" s="116"/>
    </row>
    <row r="106" spans="1:5" s="63" customFormat="1" ht="21" hidden="1" customHeight="1" x14ac:dyDescent="0.25">
      <c r="A106" s="59"/>
      <c r="B106" s="60"/>
      <c r="C106" s="61"/>
      <c r="D106" s="62"/>
    </row>
    <row r="107" spans="1:5" s="68" customFormat="1" ht="25.5" hidden="1" customHeight="1" thickBot="1" x14ac:dyDescent="0.3">
      <c r="A107" s="59"/>
      <c r="B107" s="64" t="s">
        <v>142</v>
      </c>
      <c r="C107" s="65"/>
      <c r="D107" s="66"/>
      <c r="E107" s="69"/>
    </row>
    <row r="108" spans="1:5" s="68" customFormat="1" ht="22.5" hidden="1" customHeight="1" thickBot="1" x14ac:dyDescent="0.3">
      <c r="A108" s="59"/>
      <c r="B108" s="60"/>
      <c r="C108" s="70" t="s">
        <v>143</v>
      </c>
      <c r="D108" s="71"/>
      <c r="E108" s="69"/>
    </row>
    <row r="109" spans="1:5" s="76" customFormat="1" ht="18.600000000000001" customHeight="1" x14ac:dyDescent="0.2">
      <c r="A109" s="72"/>
      <c r="B109" s="73" t="s">
        <v>144</v>
      </c>
      <c r="C109" s="74"/>
      <c r="D109" s="75"/>
    </row>
    <row r="110" spans="1:5" s="76" customFormat="1" ht="16.899999999999999" customHeight="1" x14ac:dyDescent="0.2">
      <c r="A110" s="77" t="s">
        <v>16</v>
      </c>
      <c r="B110" s="78" t="s">
        <v>145</v>
      </c>
      <c r="C110" s="74"/>
      <c r="D110" s="79"/>
    </row>
    <row r="111" spans="1:5" s="76" customFormat="1" ht="16.899999999999999" customHeight="1" x14ac:dyDescent="0.2">
      <c r="A111" s="77" t="s">
        <v>59</v>
      </c>
      <c r="B111" s="117" t="s">
        <v>190</v>
      </c>
      <c r="C111" s="117"/>
      <c r="D111" s="117"/>
    </row>
    <row r="112" spans="1:5" s="68" customFormat="1" ht="16.899999999999999" customHeight="1" x14ac:dyDescent="0.2">
      <c r="A112" s="80" t="s">
        <v>62</v>
      </c>
      <c r="B112" s="72" t="s">
        <v>191</v>
      </c>
      <c r="C112" s="72"/>
      <c r="D112" s="79"/>
      <c r="E112" s="69"/>
    </row>
    <row r="113" spans="1:6" s="68" customFormat="1" ht="16.899999999999999" customHeight="1" x14ac:dyDescent="0.2">
      <c r="A113" s="80" t="s">
        <v>66</v>
      </c>
      <c r="B113" s="72" t="s">
        <v>208</v>
      </c>
      <c r="C113" s="72"/>
      <c r="D113" s="79"/>
      <c r="E113" s="69"/>
    </row>
    <row r="114" spans="1:6" s="68" customFormat="1" ht="16.899999999999999" customHeight="1" x14ac:dyDescent="0.2">
      <c r="A114" s="77" t="s">
        <v>106</v>
      </c>
      <c r="B114" s="112" t="s">
        <v>209</v>
      </c>
      <c r="C114" s="112"/>
      <c r="D114" s="112"/>
      <c r="E114" s="69"/>
    </row>
    <row r="115" spans="1:6" s="68" customFormat="1" ht="16.899999999999999" customHeight="1" x14ac:dyDescent="0.2">
      <c r="A115" s="80" t="s">
        <v>84</v>
      </c>
      <c r="B115" s="112" t="s">
        <v>194</v>
      </c>
      <c r="C115" s="112"/>
      <c r="D115" s="112"/>
      <c r="E115" s="69"/>
    </row>
    <row r="116" spans="1:6" s="68" customFormat="1" ht="16.899999999999999" customHeight="1" x14ac:dyDescent="0.2">
      <c r="A116" s="77" t="s">
        <v>151</v>
      </c>
      <c r="B116" s="78" t="s">
        <v>195</v>
      </c>
      <c r="C116" s="74"/>
      <c r="D116" s="75"/>
      <c r="E116" s="69"/>
    </row>
    <row r="117" spans="1:6" s="68" customFormat="1" ht="15.75" customHeight="1" x14ac:dyDescent="0.2">
      <c r="A117" s="77"/>
      <c r="B117" s="78"/>
      <c r="C117" s="74"/>
      <c r="D117" s="75"/>
      <c r="E117" s="69"/>
    </row>
    <row r="118" spans="1:6" s="68" customFormat="1" ht="19.5" customHeight="1" x14ac:dyDescent="0.2">
      <c r="A118" s="81"/>
      <c r="B118" s="82" t="s">
        <v>196</v>
      </c>
      <c r="C118" s="87" t="s">
        <v>154</v>
      </c>
      <c r="D118" s="84"/>
      <c r="E118" s="69"/>
    </row>
    <row r="119" spans="1:6" s="68" customFormat="1" ht="18.75" customHeight="1" x14ac:dyDescent="0.2">
      <c r="A119" s="74"/>
      <c r="B119" s="83" t="s">
        <v>212</v>
      </c>
      <c r="C119" s="78" t="s">
        <v>288</v>
      </c>
      <c r="D119" s="75"/>
      <c r="E119" s="69"/>
    </row>
    <row r="120" spans="1:6" s="68" customFormat="1" ht="18.75" customHeight="1" x14ac:dyDescent="0.2">
      <c r="A120" s="74"/>
      <c r="B120" s="78" t="s">
        <v>197</v>
      </c>
      <c r="C120" s="78" t="s">
        <v>289</v>
      </c>
      <c r="D120" s="75"/>
      <c r="E120" s="69"/>
    </row>
    <row r="121" spans="1:6" s="68" customFormat="1" ht="12.75" customHeight="1" x14ac:dyDescent="0.2">
      <c r="A121" s="74"/>
      <c r="B121" s="78" t="s">
        <v>156</v>
      </c>
      <c r="C121" s="78" t="s">
        <v>292</v>
      </c>
      <c r="D121" s="75"/>
      <c r="E121" s="69"/>
      <c r="F121" s="85"/>
    </row>
    <row r="122" spans="1:6" s="68" customFormat="1" ht="24" customHeight="1" x14ac:dyDescent="0.2">
      <c r="A122" s="74"/>
      <c r="B122" s="72"/>
      <c r="C122" s="92" t="s">
        <v>312</v>
      </c>
      <c r="D122" s="75"/>
      <c r="E122" s="69"/>
      <c r="F122" s="85"/>
    </row>
  </sheetData>
  <mergeCells count="21">
    <mergeCell ref="A2:D2"/>
    <mergeCell ref="A3:D3"/>
    <mergeCell ref="A6:D6"/>
    <mergeCell ref="C76:D76"/>
    <mergeCell ref="B115:D115"/>
    <mergeCell ref="B91:D91"/>
    <mergeCell ref="C98:D98"/>
    <mergeCell ref="C105:D105"/>
    <mergeCell ref="B111:D111"/>
    <mergeCell ref="A83:B83"/>
    <mergeCell ref="A84:B84"/>
    <mergeCell ref="A85:B85"/>
    <mergeCell ref="A86:B86"/>
    <mergeCell ref="B114:D114"/>
    <mergeCell ref="A87:B87"/>
    <mergeCell ref="A88:B88"/>
    <mergeCell ref="A78:B78"/>
    <mergeCell ref="A79:B79"/>
    <mergeCell ref="A80:B80"/>
    <mergeCell ref="A81:B81"/>
    <mergeCell ref="A82:B82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0" orientation="portrait" r:id="rId1"/>
  <headerFooter alignWithMargins="0"/>
  <rowBreaks count="2" manualBreakCount="2">
    <brk id="60" max="3" man="1"/>
    <brk id="88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7030A0"/>
    <pageSetUpPr fitToPage="1"/>
  </sheetPr>
  <dimension ref="A1:L154"/>
  <sheetViews>
    <sheetView view="pageBreakPreview" topLeftCell="A120" zoomScale="75" zoomScaleNormal="75" zoomScaleSheetLayoutView="75" workbookViewId="0">
      <selection activeCell="C154" sqref="C154"/>
    </sheetView>
  </sheetViews>
  <sheetFormatPr baseColWidth="10" defaultRowHeight="15.75" x14ac:dyDescent="0.25"/>
  <cols>
    <col min="1" max="1" width="10.5703125" style="88" customWidth="1"/>
    <col min="2" max="2" width="56.28515625" style="88" customWidth="1"/>
    <col min="3" max="3" width="20.42578125" style="88" customWidth="1"/>
    <col min="4" max="4" width="24" style="41" customWidth="1"/>
    <col min="5" max="5" width="11.42578125" style="3"/>
    <col min="6" max="6" width="35.7109375" style="3" customWidth="1"/>
    <col min="7" max="16384" width="11.42578125" style="3"/>
  </cols>
  <sheetData>
    <row r="1" spans="1:12" ht="10.5" customHeight="1" x14ac:dyDescent="0.25">
      <c r="A1" s="1"/>
      <c r="B1" s="1"/>
      <c r="C1" s="1"/>
      <c r="D1" s="2"/>
    </row>
    <row r="2" spans="1:12" s="5" customFormat="1" ht="17.25" customHeight="1" x14ac:dyDescent="0.25">
      <c r="A2" s="120" t="s">
        <v>0</v>
      </c>
      <c r="B2" s="120"/>
      <c r="C2" s="120"/>
      <c r="D2" s="120"/>
      <c r="E2" s="4"/>
      <c r="F2" s="4"/>
      <c r="G2" s="4"/>
      <c r="H2" s="4"/>
      <c r="I2" s="4"/>
      <c r="J2" s="4"/>
      <c r="K2" s="4"/>
      <c r="L2" s="4"/>
    </row>
    <row r="3" spans="1:12" s="5" customFormat="1" ht="18" customHeight="1" x14ac:dyDescent="0.25">
      <c r="A3" s="120" t="s">
        <v>1</v>
      </c>
      <c r="B3" s="120"/>
      <c r="C3" s="120"/>
      <c r="D3" s="120"/>
      <c r="E3" s="4"/>
      <c r="F3" s="4"/>
      <c r="G3" s="4"/>
      <c r="H3" s="4"/>
      <c r="I3" s="4"/>
      <c r="J3" s="4"/>
      <c r="K3" s="4"/>
      <c r="L3" s="4"/>
    </row>
    <row r="4" spans="1:12" ht="11.25" customHeight="1" x14ac:dyDescent="0.2">
      <c r="A4" s="6"/>
      <c r="B4" s="7"/>
      <c r="C4" s="8"/>
      <c r="D4" s="9"/>
    </row>
    <row r="5" spans="1:12" s="13" customFormat="1" ht="18" customHeight="1" x14ac:dyDescent="0.25">
      <c r="A5" s="10"/>
      <c r="B5" s="11"/>
      <c r="C5" s="10"/>
      <c r="D5" s="12"/>
    </row>
    <row r="6" spans="1:12" ht="33.6" customHeight="1" x14ac:dyDescent="0.2">
      <c r="A6" s="121" t="s">
        <v>243</v>
      </c>
      <c r="B6" s="121"/>
      <c r="C6" s="121"/>
      <c r="D6" s="121"/>
    </row>
    <row r="7" spans="1:12" ht="23.25" customHeight="1" x14ac:dyDescent="0.2">
      <c r="A7" s="121" t="s">
        <v>213</v>
      </c>
      <c r="B7" s="121"/>
      <c r="C7" s="121"/>
      <c r="D7" s="121"/>
      <c r="E7" s="54"/>
    </row>
    <row r="8" spans="1:12" ht="11.45" customHeight="1" thickBot="1" x14ac:dyDescent="0.25">
      <c r="A8" s="125"/>
      <c r="B8" s="125"/>
      <c r="C8" s="125"/>
      <c r="D8" s="125"/>
    </row>
    <row r="9" spans="1:12" ht="23.25" customHeight="1" thickBot="1" x14ac:dyDescent="0.25">
      <c r="A9" s="14" t="s">
        <v>2</v>
      </c>
      <c r="B9" s="15" t="s">
        <v>3</v>
      </c>
      <c r="C9" s="16" t="s">
        <v>4</v>
      </c>
      <c r="D9" s="17" t="s">
        <v>5</v>
      </c>
      <c r="F9" s="18"/>
    </row>
    <row r="10" spans="1:12" ht="17.25" customHeight="1" x14ac:dyDescent="0.2">
      <c r="A10" s="19"/>
      <c r="B10" s="19"/>
      <c r="C10" s="19"/>
      <c r="D10" s="20"/>
      <c r="F10" s="19"/>
    </row>
    <row r="11" spans="1:12" ht="23.25" customHeight="1" x14ac:dyDescent="0.2">
      <c r="A11" s="21" t="s">
        <v>6</v>
      </c>
      <c r="B11" s="22" t="s">
        <v>7</v>
      </c>
      <c r="C11" s="23"/>
      <c r="D11" s="24"/>
      <c r="F11" s="23"/>
    </row>
    <row r="12" spans="1:12" ht="18.75" customHeight="1" x14ac:dyDescent="0.2">
      <c r="A12" s="26" t="s">
        <v>8</v>
      </c>
      <c r="B12" s="27" t="s">
        <v>158</v>
      </c>
      <c r="C12" s="26" t="s">
        <v>10</v>
      </c>
      <c r="D12" s="28">
        <v>3.6</v>
      </c>
      <c r="F12" s="26"/>
    </row>
    <row r="13" spans="1:12" ht="18.75" customHeight="1" x14ac:dyDescent="0.2">
      <c r="A13" s="26" t="s">
        <v>11</v>
      </c>
      <c r="B13" s="27" t="s">
        <v>12</v>
      </c>
      <c r="C13" s="26" t="s">
        <v>13</v>
      </c>
      <c r="D13" s="28">
        <v>1</v>
      </c>
      <c r="F13" s="26"/>
    </row>
    <row r="14" spans="1:12" ht="18.75" customHeight="1" x14ac:dyDescent="0.2">
      <c r="A14" s="26" t="s">
        <v>14</v>
      </c>
      <c r="B14" s="27" t="s">
        <v>15</v>
      </c>
      <c r="C14" s="26" t="s">
        <v>13</v>
      </c>
      <c r="D14" s="28">
        <v>1</v>
      </c>
      <c r="F14" s="26"/>
    </row>
    <row r="15" spans="1:12" ht="18.75" customHeight="1" x14ac:dyDescent="0.2">
      <c r="A15" s="26"/>
      <c r="B15" s="27"/>
      <c r="C15" s="26"/>
      <c r="D15" s="28"/>
      <c r="F15" s="26"/>
    </row>
    <row r="16" spans="1:12" ht="22.5" customHeight="1" x14ac:dyDescent="0.2">
      <c r="A16" s="21" t="s">
        <v>16</v>
      </c>
      <c r="B16" s="22" t="s">
        <v>17</v>
      </c>
      <c r="C16" s="23"/>
      <c r="D16" s="24"/>
      <c r="F16" s="23"/>
    </row>
    <row r="17" spans="1:6" ht="22.5" customHeight="1" x14ac:dyDescent="0.25">
      <c r="A17" s="29" t="s">
        <v>18</v>
      </c>
      <c r="B17" s="30" t="s">
        <v>19</v>
      </c>
      <c r="C17" s="31" t="s">
        <v>20</v>
      </c>
      <c r="D17" s="28">
        <f>D12*2*1000/10000</f>
        <v>0.72</v>
      </c>
      <c r="F17" s="23"/>
    </row>
    <row r="18" spans="1:6" ht="22.5" hidden="1" customHeight="1" x14ac:dyDescent="0.25">
      <c r="A18" s="29" t="s">
        <v>214</v>
      </c>
      <c r="B18" s="30" t="s">
        <v>215</v>
      </c>
      <c r="C18" s="29" t="s">
        <v>42</v>
      </c>
      <c r="D18" s="32"/>
      <c r="F18" s="23"/>
    </row>
    <row r="19" spans="1:6" ht="22.5" hidden="1" customHeight="1" x14ac:dyDescent="0.25">
      <c r="A19" s="29" t="s">
        <v>216</v>
      </c>
      <c r="B19" s="30" t="s">
        <v>217</v>
      </c>
      <c r="C19" s="29" t="s">
        <v>35</v>
      </c>
      <c r="D19" s="32"/>
      <c r="F19" s="23"/>
    </row>
    <row r="20" spans="1:6" ht="22.5" hidden="1" customHeight="1" x14ac:dyDescent="0.25">
      <c r="A20" s="29" t="s">
        <v>218</v>
      </c>
      <c r="B20" s="30" t="s">
        <v>219</v>
      </c>
      <c r="C20" s="29"/>
      <c r="D20" s="32"/>
      <c r="F20" s="23"/>
    </row>
    <row r="21" spans="1:6" ht="22.5" hidden="1" customHeight="1" x14ac:dyDescent="0.25">
      <c r="A21" s="29"/>
      <c r="B21" s="30" t="s">
        <v>220</v>
      </c>
      <c r="C21" s="29" t="s">
        <v>24</v>
      </c>
      <c r="D21" s="32"/>
      <c r="F21" s="23"/>
    </row>
    <row r="22" spans="1:6" ht="22.5" hidden="1" customHeight="1" x14ac:dyDescent="0.25">
      <c r="A22" s="29"/>
      <c r="B22" s="30" t="s">
        <v>221</v>
      </c>
      <c r="C22" s="29" t="s">
        <v>24</v>
      </c>
      <c r="D22" s="32"/>
      <c r="F22" s="23"/>
    </row>
    <row r="23" spans="1:6" ht="22.5" hidden="1" customHeight="1" x14ac:dyDescent="0.25">
      <c r="A23" s="29"/>
      <c r="B23" s="30" t="s">
        <v>222</v>
      </c>
      <c r="C23" s="29" t="s">
        <v>24</v>
      </c>
      <c r="D23" s="32"/>
      <c r="F23" s="23"/>
    </row>
    <row r="24" spans="1:6" ht="22.5" customHeight="1" x14ac:dyDescent="0.25">
      <c r="A24" s="29" t="s">
        <v>21</v>
      </c>
      <c r="B24" s="30" t="s">
        <v>161</v>
      </c>
      <c r="C24" s="29"/>
      <c r="D24" s="32"/>
      <c r="F24" s="23"/>
    </row>
    <row r="25" spans="1:6" ht="22.5" customHeight="1" x14ac:dyDescent="0.25">
      <c r="A25" s="29"/>
      <c r="B25" s="30" t="s">
        <v>23</v>
      </c>
      <c r="C25" s="29" t="s">
        <v>24</v>
      </c>
      <c r="D25" s="28">
        <f>(10*3*0.4*2+D12*1000*6*0.1)*1.1</f>
        <v>2402.4</v>
      </c>
      <c r="F25" s="23"/>
    </row>
    <row r="26" spans="1:6" ht="22.5" hidden="1" customHeight="1" x14ac:dyDescent="0.25">
      <c r="A26" s="29"/>
      <c r="B26" s="30" t="s">
        <v>223</v>
      </c>
      <c r="C26" s="29" t="s">
        <v>24</v>
      </c>
      <c r="D26" s="32"/>
      <c r="F26" s="23"/>
    </row>
    <row r="27" spans="1:6" ht="31.5" x14ac:dyDescent="0.25">
      <c r="A27" s="29" t="s">
        <v>25</v>
      </c>
      <c r="B27" s="34" t="s">
        <v>201</v>
      </c>
      <c r="C27" s="29" t="s">
        <v>24</v>
      </c>
      <c r="D27" s="32">
        <f>+(D30+D33)*1.1</f>
        <v>3007.4</v>
      </c>
      <c r="F27" s="23"/>
    </row>
    <row r="28" spans="1:6" ht="22.5" customHeight="1" x14ac:dyDescent="0.25">
      <c r="A28" s="45" t="s">
        <v>27</v>
      </c>
      <c r="B28" s="97" t="s">
        <v>28</v>
      </c>
      <c r="C28" s="29"/>
      <c r="D28" s="32"/>
      <c r="F28" s="23"/>
    </row>
    <row r="29" spans="1:6" ht="22.5" hidden="1" customHeight="1" x14ac:dyDescent="0.25">
      <c r="A29" s="35"/>
      <c r="B29" s="30" t="s">
        <v>162</v>
      </c>
      <c r="C29" s="29" t="s">
        <v>30</v>
      </c>
      <c r="D29" s="24"/>
      <c r="F29" s="23"/>
    </row>
    <row r="30" spans="1:6" ht="22.5" customHeight="1" x14ac:dyDescent="0.25">
      <c r="A30" s="35"/>
      <c r="B30" s="30" t="s">
        <v>163</v>
      </c>
      <c r="C30" s="29" t="s">
        <v>30</v>
      </c>
      <c r="D30" s="32">
        <f>+D25/1.1</f>
        <v>2184</v>
      </c>
      <c r="F30" s="23"/>
    </row>
    <row r="31" spans="1:6" ht="22.5" hidden="1" customHeight="1" x14ac:dyDescent="0.25">
      <c r="A31" s="35"/>
      <c r="B31" s="30" t="s">
        <v>32</v>
      </c>
      <c r="C31" s="29" t="s">
        <v>30</v>
      </c>
      <c r="D31" s="32"/>
      <c r="F31" s="23"/>
    </row>
    <row r="32" spans="1:6" ht="47.25" hidden="1" x14ac:dyDescent="0.25">
      <c r="A32" s="35" t="s">
        <v>164</v>
      </c>
      <c r="B32" s="34" t="s">
        <v>165</v>
      </c>
      <c r="C32" s="29" t="s">
        <v>38</v>
      </c>
      <c r="D32" s="32"/>
      <c r="F32" s="23"/>
    </row>
    <row r="33" spans="1:6" ht="22.5" customHeight="1" x14ac:dyDescent="0.25">
      <c r="A33" s="35"/>
      <c r="B33" s="36" t="s">
        <v>202</v>
      </c>
      <c r="C33" s="35" t="s">
        <v>30</v>
      </c>
      <c r="D33" s="32">
        <v>550</v>
      </c>
      <c r="F33" s="23"/>
    </row>
    <row r="34" spans="1:6" ht="31.15" customHeight="1" x14ac:dyDescent="0.25">
      <c r="A34" s="35" t="s">
        <v>33</v>
      </c>
      <c r="B34" s="37" t="s">
        <v>34</v>
      </c>
      <c r="C34" s="35" t="s">
        <v>35</v>
      </c>
      <c r="D34" s="32">
        <v>2500</v>
      </c>
      <c r="F34" s="23"/>
    </row>
    <row r="35" spans="1:6" ht="22.5" hidden="1" customHeight="1" x14ac:dyDescent="0.25">
      <c r="A35" s="35" t="s">
        <v>36</v>
      </c>
      <c r="B35" s="30" t="s">
        <v>37</v>
      </c>
      <c r="C35" s="29" t="s">
        <v>38</v>
      </c>
      <c r="D35" s="32"/>
      <c r="F35" s="23"/>
    </row>
    <row r="36" spans="1:6" ht="22.5" customHeight="1" x14ac:dyDescent="0.25">
      <c r="A36" s="35" t="s">
        <v>40</v>
      </c>
      <c r="B36" s="30" t="s">
        <v>41</v>
      </c>
      <c r="C36" s="29" t="s">
        <v>42</v>
      </c>
      <c r="D36" s="28">
        <f>3600*6</f>
        <v>21600</v>
      </c>
      <c r="F36" s="23"/>
    </row>
    <row r="37" spans="1:6" ht="22.5" customHeight="1" x14ac:dyDescent="0.25">
      <c r="A37" s="35" t="s">
        <v>43</v>
      </c>
      <c r="B37" s="30" t="s">
        <v>44</v>
      </c>
      <c r="C37" s="29"/>
      <c r="D37" s="32"/>
      <c r="F37" s="23"/>
    </row>
    <row r="38" spans="1:6" ht="22.5" hidden="1" customHeight="1" x14ac:dyDescent="0.25">
      <c r="A38" s="35"/>
      <c r="B38" s="30" t="s">
        <v>166</v>
      </c>
      <c r="C38" s="29" t="s">
        <v>167</v>
      </c>
      <c r="D38" s="32"/>
      <c r="F38" s="23"/>
    </row>
    <row r="39" spans="1:6" ht="22.5" hidden="1" customHeight="1" x14ac:dyDescent="0.25">
      <c r="A39" s="35"/>
      <c r="B39" s="30" t="s">
        <v>168</v>
      </c>
      <c r="C39" s="29" t="s">
        <v>167</v>
      </c>
      <c r="D39" s="32"/>
      <c r="F39" s="23"/>
    </row>
    <row r="40" spans="1:6" ht="22.5" hidden="1" customHeight="1" x14ac:dyDescent="0.25">
      <c r="A40" s="35"/>
      <c r="B40" s="30" t="s">
        <v>169</v>
      </c>
      <c r="C40" s="29" t="s">
        <v>167</v>
      </c>
      <c r="D40" s="32"/>
      <c r="F40" s="23"/>
    </row>
    <row r="41" spans="1:6" ht="22.5" customHeight="1" x14ac:dyDescent="0.25">
      <c r="A41" s="35"/>
      <c r="B41" s="30" t="s">
        <v>224</v>
      </c>
      <c r="C41" s="29" t="s">
        <v>167</v>
      </c>
      <c r="D41" s="32">
        <f>+(D25+D12*1000*2*0.1)*1.2*10*5</f>
        <v>187344</v>
      </c>
      <c r="F41" s="23"/>
    </row>
    <row r="42" spans="1:6" ht="36.75" hidden="1" customHeight="1" x14ac:dyDescent="0.25">
      <c r="A42" s="35"/>
      <c r="B42" s="34" t="s">
        <v>171</v>
      </c>
      <c r="C42" s="29" t="s">
        <v>167</v>
      </c>
      <c r="D42" s="32"/>
      <c r="F42" s="23"/>
    </row>
    <row r="43" spans="1:6" ht="22.5" hidden="1" customHeight="1" x14ac:dyDescent="0.25">
      <c r="A43" s="35"/>
      <c r="B43" s="30" t="s">
        <v>172</v>
      </c>
      <c r="C43" s="29" t="s">
        <v>167</v>
      </c>
      <c r="D43" s="32"/>
      <c r="F43" s="23"/>
    </row>
    <row r="44" spans="1:6" ht="22.5" hidden="1" customHeight="1" x14ac:dyDescent="0.25">
      <c r="A44" s="35"/>
      <c r="B44" s="30" t="s">
        <v>173</v>
      </c>
      <c r="C44" s="29" t="s">
        <v>167</v>
      </c>
      <c r="D44" s="32"/>
      <c r="F44" s="23"/>
    </row>
    <row r="45" spans="1:6" ht="29.25" customHeight="1" x14ac:dyDescent="0.25">
      <c r="A45" s="35" t="s">
        <v>49</v>
      </c>
      <c r="B45" s="34" t="s">
        <v>225</v>
      </c>
      <c r="C45" s="29" t="s">
        <v>175</v>
      </c>
      <c r="D45" s="32">
        <f>+D27*1.2*6.6</f>
        <v>23818.608</v>
      </c>
      <c r="F45" s="23"/>
    </row>
    <row r="46" spans="1:6" ht="22.5" customHeight="1" x14ac:dyDescent="0.25">
      <c r="A46" s="35" t="s">
        <v>52</v>
      </c>
      <c r="B46" s="30" t="s">
        <v>313</v>
      </c>
      <c r="C46" s="29" t="s">
        <v>175</v>
      </c>
      <c r="D46" s="32">
        <f>+D54*6.6*1.3</f>
        <v>37065.599999999999</v>
      </c>
      <c r="F46" s="23"/>
    </row>
    <row r="47" spans="1:6" ht="22.5" customHeight="1" x14ac:dyDescent="0.25">
      <c r="A47" s="35" t="s">
        <v>55</v>
      </c>
      <c r="B47" s="30" t="s">
        <v>179</v>
      </c>
      <c r="C47" s="29" t="s">
        <v>42</v>
      </c>
      <c r="D47" s="32">
        <f>+D36</f>
        <v>21600</v>
      </c>
      <c r="F47" s="23"/>
    </row>
    <row r="48" spans="1:6" ht="22.5" hidden="1" customHeight="1" x14ac:dyDescent="0.25">
      <c r="A48" s="35" t="s">
        <v>57</v>
      </c>
      <c r="B48" s="30" t="s">
        <v>180</v>
      </c>
      <c r="C48" s="29" t="s">
        <v>38</v>
      </c>
      <c r="D48" s="32"/>
      <c r="F48" s="23"/>
    </row>
    <row r="49" spans="1:6" ht="31.5" hidden="1" x14ac:dyDescent="0.25">
      <c r="A49" s="35" t="s">
        <v>181</v>
      </c>
      <c r="B49" s="34" t="s">
        <v>182</v>
      </c>
      <c r="C49" s="29" t="s">
        <v>38</v>
      </c>
      <c r="D49" s="32"/>
      <c r="F49" s="23"/>
    </row>
    <row r="50" spans="1:6" ht="22.5" hidden="1" customHeight="1" x14ac:dyDescent="0.25">
      <c r="A50" s="35"/>
      <c r="B50" s="30"/>
      <c r="C50" s="29"/>
      <c r="D50" s="32"/>
      <c r="F50" s="23"/>
    </row>
    <row r="51" spans="1:6" ht="18.75" customHeight="1" x14ac:dyDescent="0.2">
      <c r="A51" s="26"/>
      <c r="B51" s="27"/>
      <c r="C51" s="26"/>
      <c r="D51" s="28"/>
      <c r="F51" s="26"/>
    </row>
    <row r="52" spans="1:6" s="39" customFormat="1" ht="26.25" customHeight="1" x14ac:dyDescent="0.2">
      <c r="A52" s="21" t="s">
        <v>59</v>
      </c>
      <c r="B52" s="22" t="s">
        <v>60</v>
      </c>
      <c r="C52" s="23"/>
      <c r="D52" s="28"/>
      <c r="F52" s="23"/>
    </row>
    <row r="53" spans="1:6" ht="18.75" hidden="1" customHeight="1" x14ac:dyDescent="0.25">
      <c r="A53" s="35" t="s">
        <v>183</v>
      </c>
      <c r="B53" s="30" t="s">
        <v>184</v>
      </c>
      <c r="C53" s="29" t="s">
        <v>30</v>
      </c>
      <c r="D53" s="48"/>
      <c r="F53" s="26"/>
    </row>
    <row r="54" spans="1:6" ht="18.75" customHeight="1" x14ac:dyDescent="0.25">
      <c r="A54" s="35" t="s">
        <v>61</v>
      </c>
      <c r="B54" s="36" t="s">
        <v>298</v>
      </c>
      <c r="C54" s="29" t="s">
        <v>30</v>
      </c>
      <c r="D54" s="28">
        <f>D47*0.2</f>
        <v>4320</v>
      </c>
      <c r="F54" s="26"/>
    </row>
    <row r="55" spans="1:6" s="39" customFormat="1" ht="22.5" hidden="1" customHeight="1" x14ac:dyDescent="0.2">
      <c r="A55" s="21" t="s">
        <v>62</v>
      </c>
      <c r="B55" s="22" t="s">
        <v>63</v>
      </c>
      <c r="C55" s="23"/>
      <c r="D55" s="28"/>
      <c r="F55" s="23"/>
    </row>
    <row r="56" spans="1:6" ht="18.75" hidden="1" customHeight="1" x14ac:dyDescent="0.2">
      <c r="A56" s="26" t="s">
        <v>64</v>
      </c>
      <c r="B56" s="27" t="s">
        <v>206</v>
      </c>
      <c r="C56" s="26" t="s">
        <v>42</v>
      </c>
      <c r="D56" s="28">
        <v>0</v>
      </c>
      <c r="F56" s="26"/>
    </row>
    <row r="57" spans="1:6" ht="18.75" hidden="1" customHeight="1" x14ac:dyDescent="0.2">
      <c r="A57" s="26"/>
      <c r="B57" s="27"/>
      <c r="C57" s="26"/>
      <c r="D57" s="28"/>
      <c r="F57" s="26"/>
    </row>
    <row r="58" spans="1:6" s="39" customFormat="1" ht="21.75" hidden="1" customHeight="1" x14ac:dyDescent="0.2">
      <c r="A58" s="21" t="s">
        <v>66</v>
      </c>
      <c r="B58" s="22" t="s">
        <v>67</v>
      </c>
      <c r="C58" s="23"/>
      <c r="D58" s="28"/>
      <c r="F58" s="23"/>
    </row>
    <row r="59" spans="1:6" ht="18.75" hidden="1" customHeight="1" x14ac:dyDescent="0.2">
      <c r="A59" s="26" t="s">
        <v>68</v>
      </c>
      <c r="B59" s="27" t="s">
        <v>69</v>
      </c>
      <c r="C59" s="26"/>
      <c r="D59" s="28"/>
      <c r="F59" s="26"/>
    </row>
    <row r="60" spans="1:6" ht="18.75" hidden="1" customHeight="1" x14ac:dyDescent="0.2">
      <c r="A60" s="26" t="s">
        <v>70</v>
      </c>
      <c r="B60" s="27" t="s">
        <v>71</v>
      </c>
      <c r="C60" s="26" t="s">
        <v>38</v>
      </c>
      <c r="D60" s="28">
        <v>0</v>
      </c>
      <c r="F60" s="26"/>
    </row>
    <row r="61" spans="1:6" ht="18.75" hidden="1" customHeight="1" x14ac:dyDescent="0.2">
      <c r="A61" s="26" t="s">
        <v>72</v>
      </c>
      <c r="B61" s="27" t="s">
        <v>73</v>
      </c>
      <c r="C61" s="26" t="s">
        <v>38</v>
      </c>
      <c r="D61" s="28">
        <v>0</v>
      </c>
      <c r="F61" s="26"/>
    </row>
    <row r="62" spans="1:6" ht="18.75" hidden="1" customHeight="1" x14ac:dyDescent="0.2">
      <c r="A62" s="26" t="s">
        <v>74</v>
      </c>
      <c r="B62" s="27" t="s">
        <v>75</v>
      </c>
      <c r="C62" s="26" t="s">
        <v>38</v>
      </c>
      <c r="D62" s="28">
        <v>0</v>
      </c>
      <c r="F62" s="26"/>
    </row>
    <row r="63" spans="1:6" ht="18.75" hidden="1" customHeight="1" x14ac:dyDescent="0.2">
      <c r="A63" s="26" t="s">
        <v>76</v>
      </c>
      <c r="B63" s="27" t="s">
        <v>77</v>
      </c>
      <c r="C63" s="26" t="s">
        <v>38</v>
      </c>
      <c r="D63" s="28">
        <v>0</v>
      </c>
      <c r="F63" s="26"/>
    </row>
    <row r="64" spans="1:6" ht="18.75" hidden="1" customHeight="1" x14ac:dyDescent="0.2">
      <c r="A64" s="26" t="s">
        <v>78</v>
      </c>
      <c r="B64" s="27" t="s">
        <v>79</v>
      </c>
      <c r="C64" s="26"/>
      <c r="D64" s="28"/>
      <c r="F64" s="26"/>
    </row>
    <row r="65" spans="1:6" ht="18.75" hidden="1" customHeight="1" x14ac:dyDescent="0.2">
      <c r="A65" s="26" t="s">
        <v>70</v>
      </c>
      <c r="B65" s="27" t="s">
        <v>71</v>
      </c>
      <c r="C65" s="26" t="s">
        <v>38</v>
      </c>
      <c r="D65" s="28">
        <v>0</v>
      </c>
      <c r="F65" s="26"/>
    </row>
    <row r="66" spans="1:6" ht="18.75" hidden="1" customHeight="1" x14ac:dyDescent="0.2">
      <c r="A66" s="26" t="s">
        <v>80</v>
      </c>
      <c r="B66" s="27" t="s">
        <v>81</v>
      </c>
      <c r="C66" s="26"/>
      <c r="D66" s="28"/>
      <c r="F66" s="26"/>
    </row>
    <row r="67" spans="1:6" ht="18.75" hidden="1" customHeight="1" x14ac:dyDescent="0.2">
      <c r="A67" s="26" t="s">
        <v>70</v>
      </c>
      <c r="B67" s="27" t="s">
        <v>71</v>
      </c>
      <c r="C67" s="26" t="s">
        <v>38</v>
      </c>
      <c r="D67" s="28">
        <v>0</v>
      </c>
      <c r="F67" s="26"/>
    </row>
    <row r="68" spans="1:6" ht="18.75" hidden="1" customHeight="1" x14ac:dyDescent="0.2">
      <c r="A68" s="26" t="s">
        <v>82</v>
      </c>
      <c r="B68" s="27" t="s">
        <v>83</v>
      </c>
      <c r="C68" s="26" t="s">
        <v>38</v>
      </c>
      <c r="D68" s="28">
        <v>0</v>
      </c>
      <c r="F68" s="26"/>
    </row>
    <row r="69" spans="1:6" ht="18.75" hidden="1" customHeight="1" x14ac:dyDescent="0.2">
      <c r="A69" s="26"/>
      <c r="B69" s="27"/>
      <c r="C69" s="26"/>
      <c r="D69" s="28"/>
      <c r="F69" s="26"/>
    </row>
    <row r="70" spans="1:6" ht="24" hidden="1" customHeight="1" x14ac:dyDescent="0.2">
      <c r="A70" s="21" t="s">
        <v>84</v>
      </c>
      <c r="B70" s="22" t="s">
        <v>85</v>
      </c>
      <c r="C70" s="23"/>
      <c r="D70" s="28"/>
      <c r="F70" s="26"/>
    </row>
    <row r="71" spans="1:6" ht="18.75" hidden="1" customHeight="1" x14ac:dyDescent="0.2">
      <c r="A71" s="26" t="s">
        <v>86</v>
      </c>
      <c r="B71" s="27" t="s">
        <v>87</v>
      </c>
      <c r="C71" s="26"/>
      <c r="D71" s="28"/>
      <c r="F71" s="26"/>
    </row>
    <row r="72" spans="1:6" ht="18.75" hidden="1" customHeight="1" x14ac:dyDescent="0.2">
      <c r="A72" s="26" t="s">
        <v>70</v>
      </c>
      <c r="B72" s="27" t="s">
        <v>88</v>
      </c>
      <c r="C72" s="26" t="s">
        <v>89</v>
      </c>
      <c r="D72" s="28">
        <v>21</v>
      </c>
      <c r="F72" s="26"/>
    </row>
    <row r="73" spans="1:6" ht="18.75" hidden="1" customHeight="1" x14ac:dyDescent="0.2">
      <c r="A73" s="26" t="s">
        <v>72</v>
      </c>
      <c r="B73" s="27" t="s">
        <v>90</v>
      </c>
      <c r="C73" s="26" t="s">
        <v>89</v>
      </c>
      <c r="D73" s="28">
        <v>14</v>
      </c>
      <c r="F73" s="26"/>
    </row>
    <row r="74" spans="1:6" ht="18.75" hidden="1" customHeight="1" x14ac:dyDescent="0.2">
      <c r="A74" s="26" t="s">
        <v>91</v>
      </c>
      <c r="B74" s="27" t="s">
        <v>92</v>
      </c>
      <c r="C74" s="26" t="s">
        <v>38</v>
      </c>
      <c r="D74" s="28">
        <v>0</v>
      </c>
      <c r="F74" s="26"/>
    </row>
    <row r="75" spans="1:6" ht="42" hidden="1" customHeight="1" x14ac:dyDescent="0.2">
      <c r="A75" s="26" t="s">
        <v>93</v>
      </c>
      <c r="B75" s="27" t="s">
        <v>94</v>
      </c>
      <c r="C75" s="26" t="s">
        <v>38</v>
      </c>
      <c r="D75" s="28">
        <v>0</v>
      </c>
      <c r="F75" s="26"/>
    </row>
    <row r="76" spans="1:6" ht="18.75" hidden="1" customHeight="1" x14ac:dyDescent="0.2">
      <c r="A76" s="26"/>
      <c r="B76" s="27"/>
      <c r="C76" s="26"/>
      <c r="D76" s="28"/>
      <c r="F76" s="26"/>
    </row>
    <row r="77" spans="1:6" ht="18.75" customHeight="1" x14ac:dyDescent="0.2">
      <c r="A77" s="26"/>
      <c r="B77" s="27"/>
      <c r="C77" s="26"/>
      <c r="D77" s="28"/>
      <c r="F77" s="26"/>
    </row>
    <row r="78" spans="1:6" ht="18.75" customHeight="1" x14ac:dyDescent="0.25">
      <c r="A78" s="45" t="s">
        <v>62</v>
      </c>
      <c r="B78" s="46" t="s">
        <v>95</v>
      </c>
      <c r="C78" s="98"/>
      <c r="D78" s="28"/>
      <c r="F78" s="26"/>
    </row>
    <row r="79" spans="1:6" ht="18.75" hidden="1" customHeight="1" x14ac:dyDescent="0.25">
      <c r="A79" s="35" t="s">
        <v>64</v>
      </c>
      <c r="B79" s="36" t="s">
        <v>226</v>
      </c>
      <c r="C79" s="29" t="s">
        <v>42</v>
      </c>
      <c r="D79" s="28"/>
      <c r="F79" s="26"/>
    </row>
    <row r="80" spans="1:6" ht="18.75" customHeight="1" x14ac:dyDescent="0.25">
      <c r="A80" s="35" t="s">
        <v>185</v>
      </c>
      <c r="B80" s="36" t="s">
        <v>97</v>
      </c>
      <c r="C80" s="29" t="s">
        <v>42</v>
      </c>
      <c r="D80" s="28">
        <f>+D36</f>
        <v>21600</v>
      </c>
      <c r="F80" s="26"/>
    </row>
    <row r="81" spans="1:6" ht="18.75" customHeight="1" x14ac:dyDescent="0.2">
      <c r="A81" s="42"/>
      <c r="B81" s="43"/>
      <c r="C81" s="99"/>
      <c r="D81" s="28"/>
      <c r="F81" s="26"/>
    </row>
    <row r="82" spans="1:6" ht="18.75" customHeight="1" x14ac:dyDescent="0.25">
      <c r="A82" s="45" t="s">
        <v>66</v>
      </c>
      <c r="B82" s="46" t="s">
        <v>98</v>
      </c>
      <c r="C82" s="99"/>
      <c r="D82" s="28"/>
      <c r="F82" s="26"/>
    </row>
    <row r="83" spans="1:6" ht="18.75" hidden="1" customHeight="1" x14ac:dyDescent="0.25">
      <c r="A83" s="35"/>
      <c r="B83" s="30" t="s">
        <v>227</v>
      </c>
      <c r="C83" s="29" t="s">
        <v>38</v>
      </c>
      <c r="D83" s="28"/>
      <c r="F83" s="26"/>
    </row>
    <row r="84" spans="1:6" ht="18.75" customHeight="1" x14ac:dyDescent="0.2">
      <c r="A84" s="26" t="s">
        <v>186</v>
      </c>
      <c r="B84" s="27" t="s">
        <v>304</v>
      </c>
      <c r="C84" s="26"/>
      <c r="D84" s="28"/>
      <c r="F84" s="26"/>
    </row>
    <row r="85" spans="1:6" ht="18.75" customHeight="1" x14ac:dyDescent="0.2">
      <c r="A85" s="26" t="s">
        <v>70</v>
      </c>
      <c r="B85" s="27" t="s">
        <v>314</v>
      </c>
      <c r="C85" s="26" t="s">
        <v>38</v>
      </c>
      <c r="D85" s="28">
        <v>6</v>
      </c>
      <c r="F85" s="26"/>
    </row>
    <row r="86" spans="1:6" ht="18.75" customHeight="1" x14ac:dyDescent="0.2">
      <c r="A86" s="26" t="s">
        <v>72</v>
      </c>
      <c r="B86" s="27" t="s">
        <v>315</v>
      </c>
      <c r="C86" s="26" t="s">
        <v>38</v>
      </c>
      <c r="D86" s="28">
        <v>9</v>
      </c>
      <c r="F86" s="26"/>
    </row>
    <row r="87" spans="1:6" ht="18.75" customHeight="1" x14ac:dyDescent="0.2">
      <c r="A87" s="26" t="s">
        <v>101</v>
      </c>
      <c r="B87" s="27" t="s">
        <v>310</v>
      </c>
      <c r="C87" s="26" t="s">
        <v>38</v>
      </c>
      <c r="D87" s="28">
        <v>242.5</v>
      </c>
      <c r="F87" s="26"/>
    </row>
    <row r="88" spans="1:6" ht="18.75" hidden="1" customHeight="1" x14ac:dyDescent="0.25">
      <c r="A88" s="35"/>
      <c r="B88" s="36"/>
      <c r="C88" s="29"/>
      <c r="D88" s="28"/>
      <c r="F88" s="26"/>
    </row>
    <row r="89" spans="1:6" x14ac:dyDescent="0.2">
      <c r="A89" s="26"/>
      <c r="B89" s="27"/>
      <c r="C89" s="100"/>
      <c r="D89" s="28"/>
      <c r="F89" s="26"/>
    </row>
    <row r="90" spans="1:6" ht="18.75" hidden="1" customHeight="1" x14ac:dyDescent="0.25">
      <c r="A90" s="45" t="s">
        <v>106</v>
      </c>
      <c r="B90" s="101" t="s">
        <v>228</v>
      </c>
      <c r="C90" s="99"/>
      <c r="D90" s="28"/>
      <c r="F90" s="26"/>
    </row>
    <row r="91" spans="1:6" ht="18.75" hidden="1" customHeight="1" x14ac:dyDescent="0.25">
      <c r="A91" s="35" t="s">
        <v>229</v>
      </c>
      <c r="B91" s="37" t="s">
        <v>230</v>
      </c>
      <c r="C91" s="29" t="s">
        <v>89</v>
      </c>
      <c r="D91" s="28"/>
      <c r="F91" s="26"/>
    </row>
    <row r="92" spans="1:6" ht="18.75" hidden="1" customHeight="1" x14ac:dyDescent="0.25">
      <c r="A92" s="35"/>
      <c r="B92" s="37" t="s">
        <v>231</v>
      </c>
      <c r="C92" s="29" t="s">
        <v>89</v>
      </c>
      <c r="D92" s="28"/>
      <c r="F92" s="26"/>
    </row>
    <row r="93" spans="1:6" ht="18.75" hidden="1" customHeight="1" x14ac:dyDescent="0.25">
      <c r="A93" s="35"/>
      <c r="B93" s="37" t="s">
        <v>232</v>
      </c>
      <c r="C93" s="29" t="s">
        <v>89</v>
      </c>
      <c r="D93" s="28"/>
      <c r="F93" s="26"/>
    </row>
    <row r="94" spans="1:6" ht="18.75" hidden="1" customHeight="1" x14ac:dyDescent="0.25">
      <c r="A94" s="35"/>
      <c r="B94" s="37" t="s">
        <v>233</v>
      </c>
      <c r="C94" s="29" t="s">
        <v>89</v>
      </c>
      <c r="D94" s="28"/>
      <c r="F94" s="26"/>
    </row>
    <row r="95" spans="1:6" ht="18.75" hidden="1" customHeight="1" x14ac:dyDescent="0.25">
      <c r="A95" s="35"/>
      <c r="B95" s="37" t="s">
        <v>234</v>
      </c>
      <c r="C95" s="29" t="s">
        <v>89</v>
      </c>
      <c r="D95" s="28"/>
      <c r="F95" s="26"/>
    </row>
    <row r="96" spans="1:6" ht="18.75" hidden="1" customHeight="1" x14ac:dyDescent="0.25">
      <c r="A96" s="35"/>
      <c r="B96" s="37" t="s">
        <v>235</v>
      </c>
      <c r="C96" s="29" t="s">
        <v>89</v>
      </c>
      <c r="D96" s="28"/>
      <c r="F96" s="26"/>
    </row>
    <row r="97" spans="1:6" ht="18.75" hidden="1" customHeight="1" x14ac:dyDescent="0.25">
      <c r="A97" s="35"/>
      <c r="B97" s="37" t="s">
        <v>236</v>
      </c>
      <c r="C97" s="29" t="s">
        <v>89</v>
      </c>
      <c r="D97" s="28"/>
      <c r="F97" s="26"/>
    </row>
    <row r="98" spans="1:6" ht="18.75" hidden="1" customHeight="1" x14ac:dyDescent="0.25">
      <c r="A98" s="35" t="s">
        <v>110</v>
      </c>
      <c r="B98" s="30" t="s">
        <v>92</v>
      </c>
      <c r="C98" s="29" t="s">
        <v>38</v>
      </c>
      <c r="D98" s="28"/>
      <c r="F98" s="26"/>
    </row>
    <row r="99" spans="1:6" ht="18.75" hidden="1" customHeight="1" x14ac:dyDescent="0.25">
      <c r="A99" s="35" t="s">
        <v>112</v>
      </c>
      <c r="B99" s="37" t="s">
        <v>113</v>
      </c>
      <c r="C99" s="29" t="s">
        <v>89</v>
      </c>
      <c r="D99" s="28"/>
      <c r="F99" s="26"/>
    </row>
    <row r="100" spans="1:6" ht="18.75" hidden="1" customHeight="1" x14ac:dyDescent="0.25">
      <c r="A100" s="35" t="s">
        <v>237</v>
      </c>
      <c r="B100" s="37" t="s">
        <v>238</v>
      </c>
      <c r="C100" s="29" t="s">
        <v>89</v>
      </c>
      <c r="D100" s="28"/>
      <c r="F100" s="26"/>
    </row>
    <row r="101" spans="1:6" ht="6" hidden="1" customHeight="1" x14ac:dyDescent="0.25">
      <c r="A101" s="35" t="s">
        <v>104</v>
      </c>
      <c r="B101" s="37" t="s">
        <v>239</v>
      </c>
      <c r="C101" s="29" t="s">
        <v>89</v>
      </c>
      <c r="D101" s="28"/>
      <c r="F101" s="26"/>
    </row>
    <row r="102" spans="1:6" ht="18.75" customHeight="1" x14ac:dyDescent="0.25">
      <c r="A102" s="45" t="s">
        <v>84</v>
      </c>
      <c r="B102" s="46" t="s">
        <v>85</v>
      </c>
      <c r="C102" s="99"/>
      <c r="D102" s="28"/>
      <c r="F102" s="26"/>
    </row>
    <row r="103" spans="1:6" ht="18.75" hidden="1" customHeight="1" x14ac:dyDescent="0.25">
      <c r="A103" s="35" t="s">
        <v>240</v>
      </c>
      <c r="B103" s="36" t="s">
        <v>241</v>
      </c>
      <c r="C103" s="35" t="s">
        <v>42</v>
      </c>
      <c r="D103" s="28"/>
      <c r="F103" s="26"/>
    </row>
    <row r="104" spans="1:6" ht="27.75" customHeight="1" x14ac:dyDescent="0.25">
      <c r="A104" s="35" t="s">
        <v>114</v>
      </c>
      <c r="B104" s="27" t="s">
        <v>309</v>
      </c>
      <c r="C104" s="44" t="str">
        <f>+C100</f>
        <v>ML</v>
      </c>
      <c r="D104" s="28">
        <v>2200</v>
      </c>
      <c r="F104" s="26"/>
    </row>
    <row r="105" spans="1:6" ht="18.75" customHeight="1" x14ac:dyDescent="0.25">
      <c r="A105" s="35" t="s">
        <v>115</v>
      </c>
      <c r="B105" s="36" t="s">
        <v>316</v>
      </c>
      <c r="C105" s="47" t="s">
        <v>42</v>
      </c>
      <c r="D105" s="28">
        <v>2200</v>
      </c>
      <c r="F105" s="26"/>
    </row>
    <row r="106" spans="1:6" ht="18.75" customHeight="1" x14ac:dyDescent="0.25">
      <c r="A106" s="35" t="s">
        <v>116</v>
      </c>
      <c r="B106" s="36" t="s">
        <v>117</v>
      </c>
      <c r="C106" s="35" t="s">
        <v>118</v>
      </c>
      <c r="D106" s="28">
        <f>+D12</f>
        <v>3.6</v>
      </c>
      <c r="F106" s="26"/>
    </row>
    <row r="107" spans="1:6" ht="18.75" customHeight="1" x14ac:dyDescent="0.2">
      <c r="A107" s="26"/>
      <c r="B107" s="27"/>
      <c r="C107" s="26"/>
      <c r="D107" s="28"/>
      <c r="F107" s="26"/>
    </row>
    <row r="108" spans="1:6" ht="23.25" customHeight="1" x14ac:dyDescent="0.2">
      <c r="A108" s="26"/>
      <c r="B108" s="27"/>
      <c r="C108" s="122"/>
      <c r="D108" s="122"/>
      <c r="F108" s="26"/>
    </row>
    <row r="109" spans="1:6" ht="18.75" customHeight="1" x14ac:dyDescent="0.2">
      <c r="A109" s="26"/>
      <c r="B109" s="27"/>
      <c r="C109" s="26"/>
      <c r="D109" s="28"/>
      <c r="F109" s="26"/>
    </row>
    <row r="110" spans="1:6" s="13" customFormat="1" ht="20.100000000000001" customHeight="1" x14ac:dyDescent="0.2">
      <c r="A110" s="123" t="s">
        <v>296</v>
      </c>
      <c r="B110" s="123"/>
      <c r="C110" s="89"/>
      <c r="D110" s="38"/>
    </row>
    <row r="111" spans="1:6" s="13" customFormat="1" ht="20.100000000000001" customHeight="1" x14ac:dyDescent="0.2">
      <c r="A111" s="118" t="s">
        <v>119</v>
      </c>
      <c r="B111" s="119"/>
      <c r="C111" s="90">
        <v>0.1</v>
      </c>
      <c r="D111" s="38"/>
    </row>
    <row r="112" spans="1:6" s="13" customFormat="1" ht="20.100000000000001" customHeight="1" x14ac:dyDescent="0.2">
      <c r="A112" s="118" t="s">
        <v>120</v>
      </c>
      <c r="B112" s="119"/>
      <c r="C112" s="90">
        <v>3.5000000000000003E-2</v>
      </c>
      <c r="D112" s="38"/>
    </row>
    <row r="113" spans="1:6" s="13" customFormat="1" ht="20.100000000000001" customHeight="1" x14ac:dyDescent="0.2">
      <c r="A113" s="118" t="s">
        <v>121</v>
      </c>
      <c r="B113" s="119"/>
      <c r="C113" s="90">
        <v>0.03</v>
      </c>
      <c r="D113" s="38"/>
      <c r="F113" s="58"/>
    </row>
    <row r="114" spans="1:6" s="13" customFormat="1" ht="20.100000000000001" customHeight="1" x14ac:dyDescent="0.2">
      <c r="A114" s="118" t="s">
        <v>122</v>
      </c>
      <c r="B114" s="119"/>
      <c r="C114" s="90" t="s">
        <v>123</v>
      </c>
      <c r="D114" s="38"/>
    </row>
    <row r="115" spans="1:6" s="13" customFormat="1" ht="20.100000000000001" customHeight="1" x14ac:dyDescent="0.2">
      <c r="A115" s="118" t="s">
        <v>124</v>
      </c>
      <c r="B115" s="119"/>
      <c r="C115" s="90">
        <v>0.01</v>
      </c>
      <c r="D115" s="38"/>
    </row>
    <row r="116" spans="1:6" s="13" customFormat="1" ht="20.100000000000001" customHeight="1" x14ac:dyDescent="0.2">
      <c r="A116" s="118" t="s">
        <v>125</v>
      </c>
      <c r="B116" s="119"/>
      <c r="C116" s="90">
        <v>1E-3</v>
      </c>
      <c r="D116" s="38"/>
    </row>
    <row r="117" spans="1:6" s="13" customFormat="1" ht="20.100000000000001" customHeight="1" x14ac:dyDescent="0.2">
      <c r="A117" s="118" t="s">
        <v>126</v>
      </c>
      <c r="B117" s="119"/>
      <c r="C117" s="90">
        <v>7.4999999999999997E-2</v>
      </c>
      <c r="D117" s="38"/>
    </row>
    <row r="118" spans="1:6" s="13" customFormat="1" ht="20.100000000000001" customHeight="1" x14ac:dyDescent="0.2">
      <c r="A118" s="118" t="s">
        <v>127</v>
      </c>
      <c r="B118" s="119"/>
      <c r="C118" s="90" t="s">
        <v>123</v>
      </c>
      <c r="D118" s="38"/>
    </row>
    <row r="119" spans="1:6" s="13" customFormat="1" ht="20.100000000000001" customHeight="1" x14ac:dyDescent="0.2">
      <c r="A119" s="118" t="s">
        <v>128</v>
      </c>
      <c r="B119" s="119"/>
      <c r="C119" s="90">
        <v>0.18</v>
      </c>
      <c r="D119" s="38"/>
    </row>
    <row r="120" spans="1:6" s="13" customFormat="1" ht="20.100000000000001" customHeight="1" x14ac:dyDescent="0.2">
      <c r="A120" s="118" t="s">
        <v>129</v>
      </c>
      <c r="B120" s="119"/>
      <c r="C120" s="90">
        <v>0.1</v>
      </c>
      <c r="D120" s="38"/>
    </row>
    <row r="121" spans="1:6" ht="24.75" hidden="1" customHeight="1" x14ac:dyDescent="0.2">
      <c r="A121" s="26"/>
      <c r="B121" s="54" t="s">
        <v>131</v>
      </c>
      <c r="C121" s="55"/>
      <c r="D121" s="56"/>
    </row>
    <row r="122" spans="1:6" ht="24.75" hidden="1" customHeight="1" x14ac:dyDescent="0.2">
      <c r="A122" s="26"/>
      <c r="B122" s="114" t="s">
        <v>132</v>
      </c>
      <c r="C122" s="114"/>
      <c r="D122" s="114"/>
    </row>
    <row r="123" spans="1:6" ht="24.75" hidden="1" customHeight="1" x14ac:dyDescent="0.2">
      <c r="A123" s="26" t="s">
        <v>6</v>
      </c>
      <c r="B123" s="27" t="s">
        <v>133</v>
      </c>
      <c r="C123" s="57" t="s">
        <v>30</v>
      </c>
      <c r="D123" s="56">
        <f>3529*0.038</f>
        <v>134.102</v>
      </c>
    </row>
    <row r="124" spans="1:6" ht="24.75" hidden="1" customHeight="1" x14ac:dyDescent="0.2">
      <c r="A124" s="26" t="s">
        <v>16</v>
      </c>
      <c r="B124" s="27" t="s">
        <v>134</v>
      </c>
      <c r="C124" s="57" t="s">
        <v>30</v>
      </c>
      <c r="D124" s="56">
        <f>D123</f>
        <v>134.102</v>
      </c>
    </row>
    <row r="125" spans="1:6" ht="24.75" hidden="1" customHeight="1" x14ac:dyDescent="0.2">
      <c r="A125" s="26" t="s">
        <v>59</v>
      </c>
      <c r="B125" s="27" t="s">
        <v>135</v>
      </c>
      <c r="C125" s="57" t="s">
        <v>30</v>
      </c>
      <c r="D125" s="56">
        <f>D124</f>
        <v>134.102</v>
      </c>
    </row>
    <row r="126" spans="1:6" ht="24.75" hidden="1" customHeight="1" x14ac:dyDescent="0.2">
      <c r="A126" s="26" t="s">
        <v>62</v>
      </c>
      <c r="B126" s="27" t="s">
        <v>136</v>
      </c>
      <c r="C126" s="57" t="s">
        <v>30</v>
      </c>
      <c r="D126" s="56">
        <f>D125</f>
        <v>134.102</v>
      </c>
    </row>
    <row r="127" spans="1:6" ht="24.75" hidden="1" customHeight="1" x14ac:dyDescent="0.2">
      <c r="A127" s="26" t="s">
        <v>66</v>
      </c>
      <c r="B127" s="27" t="s">
        <v>137</v>
      </c>
      <c r="C127" s="57" t="s">
        <v>30</v>
      </c>
      <c r="D127" s="56">
        <f>D126</f>
        <v>134.102</v>
      </c>
    </row>
    <row r="128" spans="1:6" ht="15.75" hidden="1" customHeight="1" thickBot="1" x14ac:dyDescent="0.25">
      <c r="A128" s="26"/>
      <c r="B128" s="27"/>
      <c r="C128" s="57"/>
      <c r="D128" s="56"/>
    </row>
    <row r="129" spans="1:5" s="13" customFormat="1" ht="24" hidden="1" customHeight="1" thickBot="1" x14ac:dyDescent="0.25">
      <c r="A129" s="26"/>
      <c r="B129" s="27"/>
      <c r="C129" s="115" t="s">
        <v>138</v>
      </c>
      <c r="D129" s="116"/>
    </row>
    <row r="130" spans="1:5" s="13" customFormat="1" ht="24" hidden="1" customHeight="1" x14ac:dyDescent="0.2">
      <c r="A130" s="26"/>
      <c r="B130" s="27"/>
      <c r="C130" s="49" t="s">
        <v>119</v>
      </c>
      <c r="D130" s="50"/>
    </row>
    <row r="131" spans="1:5" s="13" customFormat="1" ht="24" hidden="1" customHeight="1" x14ac:dyDescent="0.2">
      <c r="A131" s="26"/>
      <c r="B131" s="27"/>
      <c r="C131" s="49" t="s">
        <v>139</v>
      </c>
      <c r="D131" s="50"/>
    </row>
    <row r="132" spans="1:5" s="13" customFormat="1" ht="24" hidden="1" customHeight="1" x14ac:dyDescent="0.2">
      <c r="A132" s="26"/>
      <c r="B132" s="27"/>
      <c r="C132" s="49" t="s">
        <v>140</v>
      </c>
      <c r="D132" s="50"/>
    </row>
    <row r="133" spans="1:5" s="13" customFormat="1" ht="24" hidden="1" customHeight="1" x14ac:dyDescent="0.2">
      <c r="A133" s="26"/>
      <c r="B133" s="27"/>
      <c r="C133" s="49" t="s">
        <v>124</v>
      </c>
      <c r="D133" s="50"/>
    </row>
    <row r="134" spans="1:5" s="13" customFormat="1" ht="24" hidden="1" customHeight="1" x14ac:dyDescent="0.2">
      <c r="A134" s="26"/>
      <c r="B134" s="27"/>
      <c r="C134" s="49" t="s">
        <v>141</v>
      </c>
      <c r="D134" s="50"/>
    </row>
    <row r="135" spans="1:5" s="13" customFormat="1" ht="24" hidden="1" customHeight="1" thickBot="1" x14ac:dyDescent="0.25">
      <c r="A135" s="26"/>
      <c r="B135" s="27"/>
      <c r="C135" s="49" t="s">
        <v>189</v>
      </c>
      <c r="D135" s="50"/>
    </row>
    <row r="136" spans="1:5" s="13" customFormat="1" ht="24.75" hidden="1" customHeight="1" thickBot="1" x14ac:dyDescent="0.25">
      <c r="A136" s="26"/>
      <c r="B136" s="27"/>
      <c r="C136" s="115" t="s">
        <v>130</v>
      </c>
      <c r="D136" s="116"/>
    </row>
    <row r="137" spans="1:5" s="63" customFormat="1" ht="21" hidden="1" customHeight="1" x14ac:dyDescent="0.25">
      <c r="A137" s="59"/>
      <c r="B137" s="60"/>
      <c r="C137" s="61"/>
      <c r="D137" s="62"/>
    </row>
    <row r="138" spans="1:5" s="68" customFormat="1" ht="25.5" hidden="1" customHeight="1" thickBot="1" x14ac:dyDescent="0.3">
      <c r="A138" s="59"/>
      <c r="B138" s="64" t="s">
        <v>142</v>
      </c>
      <c r="C138" s="65"/>
      <c r="D138" s="66"/>
      <c r="E138" s="69"/>
    </row>
    <row r="139" spans="1:5" s="68" customFormat="1" ht="22.5" hidden="1" customHeight="1" thickBot="1" x14ac:dyDescent="0.3">
      <c r="A139" s="59"/>
      <c r="B139" s="60"/>
      <c r="C139" s="70" t="s">
        <v>143</v>
      </c>
      <c r="D139" s="71"/>
      <c r="E139" s="69"/>
    </row>
    <row r="140" spans="1:5" s="68" customFormat="1" ht="21.75" customHeight="1" x14ac:dyDescent="0.25">
      <c r="A140" s="59"/>
      <c r="B140" s="60"/>
      <c r="C140" s="65"/>
      <c r="D140" s="66"/>
      <c r="E140" s="69"/>
    </row>
    <row r="141" spans="1:5" s="76" customFormat="1" ht="21.75" customHeight="1" x14ac:dyDescent="0.2">
      <c r="A141" s="72"/>
      <c r="B141" s="73" t="s">
        <v>144</v>
      </c>
      <c r="C141" s="74"/>
      <c r="D141" s="75"/>
    </row>
    <row r="142" spans="1:5" s="76" customFormat="1" ht="21" customHeight="1" x14ac:dyDescent="0.2">
      <c r="A142" s="77" t="s">
        <v>16</v>
      </c>
      <c r="B142" s="78" t="s">
        <v>145</v>
      </c>
      <c r="C142" s="74"/>
      <c r="D142" s="79"/>
    </row>
    <row r="143" spans="1:5" s="76" customFormat="1" ht="31.5" customHeight="1" x14ac:dyDescent="0.2">
      <c r="A143" s="77" t="s">
        <v>59</v>
      </c>
      <c r="B143" s="117" t="s">
        <v>190</v>
      </c>
      <c r="C143" s="117"/>
      <c r="D143" s="117"/>
    </row>
    <row r="144" spans="1:5" s="68" customFormat="1" ht="18.75" customHeight="1" x14ac:dyDescent="0.2">
      <c r="A144" s="80" t="s">
        <v>62</v>
      </c>
      <c r="B144" s="72" t="s">
        <v>191</v>
      </c>
      <c r="C144" s="72"/>
      <c r="D144" s="79"/>
      <c r="E144" s="69"/>
    </row>
    <row r="145" spans="1:6" s="68" customFormat="1" ht="18.75" customHeight="1" x14ac:dyDescent="0.2">
      <c r="A145" s="80" t="s">
        <v>66</v>
      </c>
      <c r="B145" s="72" t="s">
        <v>208</v>
      </c>
      <c r="C145" s="72"/>
      <c r="D145" s="79"/>
      <c r="E145" s="69"/>
    </row>
    <row r="146" spans="1:6" s="68" customFormat="1" ht="20.25" customHeight="1" x14ac:dyDescent="0.2">
      <c r="A146" s="77" t="s">
        <v>106</v>
      </c>
      <c r="B146" s="112" t="s">
        <v>242</v>
      </c>
      <c r="C146" s="112"/>
      <c r="D146" s="112"/>
      <c r="E146" s="69"/>
    </row>
    <row r="147" spans="1:6" s="68" customFormat="1" ht="19.5" customHeight="1" x14ac:dyDescent="0.2">
      <c r="A147" s="80" t="s">
        <v>84</v>
      </c>
      <c r="B147" s="112" t="s">
        <v>194</v>
      </c>
      <c r="C147" s="112"/>
      <c r="D147" s="112"/>
      <c r="E147" s="69"/>
    </row>
    <row r="148" spans="1:6" s="68" customFormat="1" ht="23.25" customHeight="1" x14ac:dyDescent="0.2">
      <c r="A148" s="77" t="s">
        <v>151</v>
      </c>
      <c r="B148" s="78" t="s">
        <v>195</v>
      </c>
      <c r="C148" s="74"/>
      <c r="D148" s="75"/>
      <c r="E148" s="69"/>
    </row>
    <row r="149" spans="1:6" s="68" customFormat="1" ht="15.75" customHeight="1" x14ac:dyDescent="0.2">
      <c r="A149" s="77"/>
      <c r="B149" s="78"/>
      <c r="C149" s="74"/>
      <c r="D149" s="75"/>
      <c r="E149" s="69"/>
    </row>
    <row r="150" spans="1:6" s="68" customFormat="1" ht="21" customHeight="1" x14ac:dyDescent="0.2">
      <c r="A150" s="81"/>
      <c r="B150" s="82" t="s">
        <v>196</v>
      </c>
      <c r="C150" s="124" t="s">
        <v>154</v>
      </c>
      <c r="D150" s="124"/>
      <c r="E150" s="69"/>
    </row>
    <row r="151" spans="1:6" s="68" customFormat="1" ht="19.5" customHeight="1" x14ac:dyDescent="0.2">
      <c r="A151" s="81"/>
      <c r="B151" s="83" t="s">
        <v>155</v>
      </c>
      <c r="C151" s="112" t="s">
        <v>259</v>
      </c>
      <c r="D151" s="112"/>
      <c r="E151" s="69"/>
    </row>
    <row r="152" spans="1:6" s="68" customFormat="1" ht="18.75" customHeight="1" x14ac:dyDescent="0.2">
      <c r="A152" s="74"/>
      <c r="B152" s="78" t="s">
        <v>260</v>
      </c>
      <c r="C152" s="112" t="s">
        <v>258</v>
      </c>
      <c r="D152" s="112"/>
      <c r="E152" s="69"/>
    </row>
    <row r="153" spans="1:6" s="68" customFormat="1" ht="18.75" customHeight="1" x14ac:dyDescent="0.2">
      <c r="A153" s="74"/>
      <c r="B153" s="78" t="s">
        <v>261</v>
      </c>
      <c r="C153" s="112" t="s">
        <v>292</v>
      </c>
      <c r="D153" s="112"/>
      <c r="E153" s="69"/>
    </row>
    <row r="154" spans="1:6" s="68" customFormat="1" x14ac:dyDescent="0.2">
      <c r="A154" s="74"/>
      <c r="B154" s="72"/>
      <c r="C154" s="92" t="s">
        <v>312</v>
      </c>
      <c r="D154" s="75"/>
      <c r="E154" s="69"/>
      <c r="F154" s="85"/>
    </row>
  </sheetData>
  <mergeCells count="27">
    <mergeCell ref="A8:D8"/>
    <mergeCell ref="A2:D2"/>
    <mergeCell ref="A3:D3"/>
    <mergeCell ref="A6:D6"/>
    <mergeCell ref="A7:D7"/>
    <mergeCell ref="A120:B120"/>
    <mergeCell ref="C108:D108"/>
    <mergeCell ref="B122:D122"/>
    <mergeCell ref="C129:D129"/>
    <mergeCell ref="A116:B116"/>
    <mergeCell ref="A117:B117"/>
    <mergeCell ref="A118:B118"/>
    <mergeCell ref="A119:B119"/>
    <mergeCell ref="A115:B115"/>
    <mergeCell ref="A110:B110"/>
    <mergeCell ref="A111:B111"/>
    <mergeCell ref="A112:B112"/>
    <mergeCell ref="A113:B113"/>
    <mergeCell ref="A114:B114"/>
    <mergeCell ref="C150:D150"/>
    <mergeCell ref="C151:D151"/>
    <mergeCell ref="C152:D152"/>
    <mergeCell ref="C153:D153"/>
    <mergeCell ref="C136:D136"/>
    <mergeCell ref="B143:D143"/>
    <mergeCell ref="B146:D146"/>
    <mergeCell ref="B147:D147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portrait" r:id="rId1"/>
  <headerFooter alignWithMargins="0"/>
  <rowBreaks count="2" manualBreakCount="2">
    <brk id="81" max="3" man="1"/>
    <brk id="140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7030A0"/>
    <pageSetUpPr fitToPage="1"/>
  </sheetPr>
  <dimension ref="A1:J140"/>
  <sheetViews>
    <sheetView view="pageBreakPreview" topLeftCell="A104" zoomScale="73" zoomScaleNormal="91" zoomScaleSheetLayoutView="73" workbookViewId="0">
      <selection activeCell="C136" sqref="C136"/>
    </sheetView>
  </sheetViews>
  <sheetFormatPr baseColWidth="10" defaultRowHeight="15.75" x14ac:dyDescent="0.25"/>
  <cols>
    <col min="1" max="1" width="10.5703125" style="88" customWidth="1"/>
    <col min="2" max="2" width="55.28515625" style="88" customWidth="1"/>
    <col min="3" max="3" width="21.140625" style="88" customWidth="1"/>
    <col min="4" max="4" width="26.42578125" style="41" customWidth="1"/>
    <col min="5" max="16384" width="11.42578125" style="3"/>
  </cols>
  <sheetData>
    <row r="1" spans="1:10" ht="10.5" customHeight="1" x14ac:dyDescent="0.25">
      <c r="A1" s="1"/>
      <c r="B1" s="1"/>
      <c r="C1" s="1"/>
      <c r="D1" s="2"/>
    </row>
    <row r="2" spans="1:10" s="5" customFormat="1" ht="17.25" customHeight="1" x14ac:dyDescent="0.25">
      <c r="A2" s="120" t="s">
        <v>0</v>
      </c>
      <c r="B2" s="120"/>
      <c r="C2" s="120"/>
      <c r="D2" s="120"/>
      <c r="E2" s="4"/>
      <c r="F2" s="4"/>
      <c r="G2" s="4"/>
      <c r="H2" s="4"/>
      <c r="I2" s="4"/>
      <c r="J2" s="4"/>
    </row>
    <row r="3" spans="1:10" s="5" customFormat="1" ht="18" customHeight="1" x14ac:dyDescent="0.25">
      <c r="A3" s="120" t="s">
        <v>1</v>
      </c>
      <c r="B3" s="120"/>
      <c r="C3" s="120"/>
      <c r="D3" s="120"/>
      <c r="E3" s="4"/>
      <c r="F3" s="4"/>
      <c r="G3" s="4"/>
      <c r="H3" s="4"/>
      <c r="I3" s="4"/>
      <c r="J3" s="4"/>
    </row>
    <row r="4" spans="1:10" ht="11.25" customHeight="1" x14ac:dyDescent="0.2">
      <c r="A4" s="6"/>
      <c r="B4" s="7"/>
      <c r="C4" s="8"/>
      <c r="D4" s="9"/>
    </row>
    <row r="5" spans="1:10" s="13" customFormat="1" ht="18" customHeight="1" x14ac:dyDescent="0.25">
      <c r="A5" s="10"/>
      <c r="B5" s="11"/>
      <c r="C5" s="10"/>
      <c r="D5" s="12"/>
    </row>
    <row r="6" spans="1:10" ht="50.45" customHeight="1" thickBot="1" x14ac:dyDescent="0.25">
      <c r="A6" s="121" t="s">
        <v>256</v>
      </c>
      <c r="B6" s="121"/>
      <c r="C6" s="121"/>
      <c r="D6" s="121"/>
    </row>
    <row r="7" spans="1:10" ht="23.25" customHeight="1" thickBot="1" x14ac:dyDescent="0.25">
      <c r="A7" s="14" t="s">
        <v>2</v>
      </c>
      <c r="B7" s="15" t="s">
        <v>3</v>
      </c>
      <c r="C7" s="16" t="s">
        <v>4</v>
      </c>
      <c r="D7" s="17" t="s">
        <v>5</v>
      </c>
    </row>
    <row r="8" spans="1:10" ht="17.25" customHeight="1" x14ac:dyDescent="0.2">
      <c r="A8" s="19"/>
      <c r="B8" s="19"/>
      <c r="C8" s="19"/>
      <c r="D8" s="20"/>
    </row>
    <row r="9" spans="1:10" ht="23.25" customHeight="1" x14ac:dyDescent="0.2">
      <c r="A9" s="21" t="s">
        <v>6</v>
      </c>
      <c r="B9" s="22" t="s">
        <v>7</v>
      </c>
      <c r="C9" s="23"/>
      <c r="D9" s="24"/>
    </row>
    <row r="10" spans="1:10" ht="18.75" customHeight="1" x14ac:dyDescent="0.2">
      <c r="A10" s="26" t="s">
        <v>8</v>
      </c>
      <c r="B10" s="27" t="s">
        <v>9</v>
      </c>
      <c r="C10" s="26" t="s">
        <v>10</v>
      </c>
      <c r="D10" s="28">
        <v>7.3</v>
      </c>
    </row>
    <row r="11" spans="1:10" ht="18.75" customHeight="1" x14ac:dyDescent="0.2">
      <c r="A11" s="26" t="s">
        <v>11</v>
      </c>
      <c r="B11" s="27" t="s">
        <v>12</v>
      </c>
      <c r="C11" s="26" t="s">
        <v>13</v>
      </c>
      <c r="D11" s="28">
        <v>1</v>
      </c>
    </row>
    <row r="12" spans="1:10" ht="18.75" customHeight="1" x14ac:dyDescent="0.2">
      <c r="A12" s="26" t="s">
        <v>14</v>
      </c>
      <c r="B12" s="27" t="s">
        <v>15</v>
      </c>
      <c r="C12" s="26" t="s">
        <v>13</v>
      </c>
      <c r="D12" s="28">
        <v>1</v>
      </c>
    </row>
    <row r="13" spans="1:10" ht="18.75" customHeight="1" x14ac:dyDescent="0.2">
      <c r="A13" s="26"/>
      <c r="B13" s="27"/>
      <c r="C13" s="26"/>
      <c r="D13" s="28"/>
    </row>
    <row r="14" spans="1:10" ht="22.5" customHeight="1" x14ac:dyDescent="0.2">
      <c r="A14" s="21" t="s">
        <v>16</v>
      </c>
      <c r="B14" s="22" t="s">
        <v>17</v>
      </c>
      <c r="C14" s="23"/>
      <c r="D14" s="24"/>
    </row>
    <row r="15" spans="1:10" ht="21.75" customHeight="1" x14ac:dyDescent="0.25">
      <c r="A15" s="29" t="s">
        <v>18</v>
      </c>
      <c r="B15" s="30" t="s">
        <v>19</v>
      </c>
      <c r="C15" s="31" t="s">
        <v>20</v>
      </c>
      <c r="D15" s="32">
        <f>D10*2*1000/10000</f>
        <v>1.46</v>
      </c>
    </row>
    <row r="16" spans="1:10" ht="22.5" customHeight="1" x14ac:dyDescent="0.25">
      <c r="A16" s="29" t="s">
        <v>244</v>
      </c>
      <c r="B16" s="30" t="s">
        <v>245</v>
      </c>
      <c r="C16" s="29" t="s">
        <v>89</v>
      </c>
      <c r="D16" s="32">
        <v>100</v>
      </c>
    </row>
    <row r="17" spans="1:4" ht="22.5" customHeight="1" x14ac:dyDescent="0.25">
      <c r="A17" s="29" t="s">
        <v>246</v>
      </c>
      <c r="B17" s="30" t="s">
        <v>247</v>
      </c>
      <c r="C17" s="29" t="s">
        <v>38</v>
      </c>
      <c r="D17" s="32">
        <v>7.2</v>
      </c>
    </row>
    <row r="18" spans="1:4" ht="21" customHeight="1" x14ac:dyDescent="0.25">
      <c r="A18" s="29" t="s">
        <v>21</v>
      </c>
      <c r="B18" s="30" t="s">
        <v>22</v>
      </c>
      <c r="C18" s="29"/>
      <c r="D18" s="32"/>
    </row>
    <row r="19" spans="1:4" ht="21" customHeight="1" x14ac:dyDescent="0.25">
      <c r="A19" s="29"/>
      <c r="B19" s="30" t="s">
        <v>23</v>
      </c>
      <c r="C19" s="102" t="s">
        <v>24</v>
      </c>
      <c r="D19" s="32">
        <f>+D24*1.1+D10*1000*6.5*0.1*1.1</f>
        <v>5237.1000000000004</v>
      </c>
    </row>
    <row r="20" spans="1:4" ht="22.5" hidden="1" customHeight="1" x14ac:dyDescent="0.25">
      <c r="A20" s="29"/>
      <c r="B20" s="30" t="s">
        <v>223</v>
      </c>
      <c r="C20" s="29" t="s">
        <v>24</v>
      </c>
      <c r="D20" s="32"/>
    </row>
    <row r="21" spans="1:4" ht="31.5" x14ac:dyDescent="0.25">
      <c r="A21" s="29" t="s">
        <v>25</v>
      </c>
      <c r="B21" s="34" t="s">
        <v>26</v>
      </c>
      <c r="C21" s="29" t="s">
        <v>24</v>
      </c>
      <c r="D21" s="32">
        <f>208+D19*1.1</f>
        <v>5968.8100000000013</v>
      </c>
    </row>
    <row r="22" spans="1:4" ht="22.5" customHeight="1" x14ac:dyDescent="0.25">
      <c r="A22" s="35" t="s">
        <v>27</v>
      </c>
      <c r="B22" s="36" t="s">
        <v>28</v>
      </c>
      <c r="C22" s="35"/>
      <c r="D22" s="32"/>
    </row>
    <row r="23" spans="1:4" ht="22.5" customHeight="1" x14ac:dyDescent="0.25">
      <c r="A23" s="35"/>
      <c r="B23" s="30" t="s">
        <v>163</v>
      </c>
      <c r="C23" s="29" t="s">
        <v>30</v>
      </c>
      <c r="D23" s="32">
        <f>+D19/1.1</f>
        <v>4761</v>
      </c>
    </row>
    <row r="24" spans="1:4" ht="16.899999999999999" customHeight="1" x14ac:dyDescent="0.25">
      <c r="A24" s="35"/>
      <c r="B24" s="36" t="str">
        <f>+'[13]Cruce Las Lilas'!B23</f>
        <v xml:space="preserve">c) Bajo acera </v>
      </c>
      <c r="C24" s="35" t="s">
        <v>30</v>
      </c>
      <c r="D24" s="32">
        <f>8*5*0.4</f>
        <v>16</v>
      </c>
    </row>
    <row r="25" spans="1:4" ht="31.15" customHeight="1" x14ac:dyDescent="0.25">
      <c r="A25" s="35" t="s">
        <v>33</v>
      </c>
      <c r="B25" s="37" t="s">
        <v>34</v>
      </c>
      <c r="C25" s="35" t="s">
        <v>35</v>
      </c>
      <c r="D25" s="32">
        <f>2300+1600</f>
        <v>3900</v>
      </c>
    </row>
    <row r="26" spans="1:4" ht="22.5" customHeight="1" x14ac:dyDescent="0.25">
      <c r="A26" s="29" t="s">
        <v>36</v>
      </c>
      <c r="B26" s="30" t="s">
        <v>248</v>
      </c>
      <c r="C26" s="103" t="s">
        <v>38</v>
      </c>
      <c r="D26" s="32">
        <v>480</v>
      </c>
    </row>
    <row r="27" spans="1:4" ht="21.75" customHeight="1" x14ac:dyDescent="0.25">
      <c r="A27" s="35" t="s">
        <v>40</v>
      </c>
      <c r="B27" s="36" t="s">
        <v>41</v>
      </c>
      <c r="C27" s="35" t="s">
        <v>42</v>
      </c>
      <c r="D27" s="32">
        <f>D10*1000*6.5</f>
        <v>47450</v>
      </c>
    </row>
    <row r="28" spans="1:4" ht="21" customHeight="1" x14ac:dyDescent="0.25">
      <c r="A28" s="35" t="s">
        <v>43</v>
      </c>
      <c r="B28" s="36" t="s">
        <v>44</v>
      </c>
      <c r="C28" s="35"/>
      <c r="D28" s="32"/>
    </row>
    <row r="29" spans="1:4" ht="19.149999999999999" customHeight="1" x14ac:dyDescent="0.25">
      <c r="A29" s="35"/>
      <c r="B29" s="36" t="s">
        <v>249</v>
      </c>
      <c r="C29" s="35" t="s">
        <v>167</v>
      </c>
      <c r="D29" s="32">
        <f>+D26*1.3*5*10</f>
        <v>31200</v>
      </c>
    </row>
    <row r="30" spans="1:4" ht="21.75" customHeight="1" x14ac:dyDescent="0.25">
      <c r="A30" s="35"/>
      <c r="B30" s="36" t="s">
        <v>224</v>
      </c>
      <c r="C30" s="35" t="s">
        <v>167</v>
      </c>
      <c r="D30" s="32">
        <f>((D19)+D10*1000*2*0.1)*1.2*10*5</f>
        <v>401826.00000000006</v>
      </c>
    </row>
    <row r="31" spans="1:4" ht="22.5" customHeight="1" x14ac:dyDescent="0.25">
      <c r="A31" s="35"/>
      <c r="B31" s="36" t="s">
        <v>250</v>
      </c>
      <c r="C31" s="35" t="str">
        <f>+C30</f>
        <v>M3E-Hm</v>
      </c>
      <c r="D31" s="32">
        <v>1274.52</v>
      </c>
    </row>
    <row r="32" spans="1:4" ht="22.5" customHeight="1" x14ac:dyDescent="0.25">
      <c r="A32" s="35"/>
      <c r="B32" s="36" t="s">
        <v>172</v>
      </c>
      <c r="C32" s="35" t="str">
        <f>+C30</f>
        <v>M3E-Hm</v>
      </c>
      <c r="D32" s="32">
        <f>(D35*1.3*50)+1186.79</f>
        <v>5145.2900000000009</v>
      </c>
    </row>
    <row r="33" spans="1:4" ht="21.75" customHeight="1" x14ac:dyDescent="0.25">
      <c r="A33" s="35" t="s">
        <v>49</v>
      </c>
      <c r="B33" s="37" t="s">
        <v>251</v>
      </c>
      <c r="C33" s="35" t="s">
        <v>51</v>
      </c>
      <c r="D33" s="32">
        <f>D21*1.2*4.85</f>
        <v>34738.474200000004</v>
      </c>
    </row>
    <row r="34" spans="1:4" ht="22.5" customHeight="1" x14ac:dyDescent="0.25">
      <c r="A34" s="35" t="s">
        <v>52</v>
      </c>
      <c r="B34" s="36" t="s">
        <v>303</v>
      </c>
      <c r="C34" s="35" t="s">
        <v>51</v>
      </c>
      <c r="D34" s="32">
        <f>+D39*4.85*1.3</f>
        <v>59834.450000000004</v>
      </c>
    </row>
    <row r="35" spans="1:4" ht="35.25" customHeight="1" x14ac:dyDescent="0.25">
      <c r="A35" s="35" t="s">
        <v>53</v>
      </c>
      <c r="B35" s="37" t="s">
        <v>252</v>
      </c>
      <c r="C35" s="104" t="s">
        <v>24</v>
      </c>
      <c r="D35" s="32">
        <f>44.1+16.8</f>
        <v>60.900000000000006</v>
      </c>
    </row>
    <row r="36" spans="1:4" ht="22.5" customHeight="1" x14ac:dyDescent="0.25">
      <c r="A36" s="35" t="s">
        <v>55</v>
      </c>
      <c r="B36" s="36" t="s">
        <v>56</v>
      </c>
      <c r="C36" s="35" t="s">
        <v>42</v>
      </c>
      <c r="D36" s="32">
        <f>+D27</f>
        <v>47450</v>
      </c>
    </row>
    <row r="37" spans="1:4" ht="22.5" customHeight="1" x14ac:dyDescent="0.25">
      <c r="A37" s="35"/>
      <c r="B37" s="36"/>
      <c r="C37" s="35"/>
      <c r="D37" s="32"/>
    </row>
    <row r="38" spans="1:4" s="39" customFormat="1" ht="26.25" customHeight="1" x14ac:dyDescent="0.2">
      <c r="A38" s="21" t="s">
        <v>59</v>
      </c>
      <c r="B38" s="22" t="s">
        <v>60</v>
      </c>
      <c r="C38" s="23"/>
      <c r="D38" s="28"/>
    </row>
    <row r="39" spans="1:4" ht="18.75" customHeight="1" x14ac:dyDescent="0.25">
      <c r="A39" s="35" t="s">
        <v>61</v>
      </c>
      <c r="B39" s="36" t="s">
        <v>298</v>
      </c>
      <c r="C39" s="35" t="s">
        <v>30</v>
      </c>
      <c r="D39" s="28">
        <f>D10*1000*6.5*0.2</f>
        <v>9490</v>
      </c>
    </row>
    <row r="40" spans="1:4" s="39" customFormat="1" ht="22.5" hidden="1" customHeight="1" x14ac:dyDescent="0.2">
      <c r="A40" s="21" t="s">
        <v>62</v>
      </c>
      <c r="B40" s="22" t="s">
        <v>63</v>
      </c>
      <c r="C40" s="23"/>
      <c r="D40" s="28"/>
    </row>
    <row r="41" spans="1:4" ht="18.75" hidden="1" customHeight="1" x14ac:dyDescent="0.2">
      <c r="A41" s="26" t="s">
        <v>64</v>
      </c>
      <c r="B41" s="27" t="s">
        <v>65</v>
      </c>
      <c r="C41" s="26" t="s">
        <v>42</v>
      </c>
      <c r="D41" s="28">
        <v>0</v>
      </c>
    </row>
    <row r="42" spans="1:4" ht="18.75" hidden="1" customHeight="1" x14ac:dyDescent="0.2">
      <c r="A42" s="26"/>
      <c r="B42" s="27"/>
      <c r="C42" s="26"/>
      <c r="D42" s="28"/>
    </row>
    <row r="43" spans="1:4" s="39" customFormat="1" ht="21.75" hidden="1" customHeight="1" x14ac:dyDescent="0.2">
      <c r="A43" s="21" t="s">
        <v>66</v>
      </c>
      <c r="B43" s="22" t="s">
        <v>67</v>
      </c>
      <c r="C43" s="23"/>
      <c r="D43" s="28"/>
    </row>
    <row r="44" spans="1:4" ht="18.75" hidden="1" customHeight="1" x14ac:dyDescent="0.2">
      <c r="A44" s="26" t="s">
        <v>68</v>
      </c>
      <c r="B44" s="27" t="s">
        <v>69</v>
      </c>
      <c r="C44" s="26"/>
      <c r="D44" s="28"/>
    </row>
    <row r="45" spans="1:4" ht="18.75" hidden="1" customHeight="1" x14ac:dyDescent="0.2">
      <c r="A45" s="26" t="s">
        <v>70</v>
      </c>
      <c r="B45" s="27" t="s">
        <v>71</v>
      </c>
      <c r="C45" s="26" t="s">
        <v>38</v>
      </c>
      <c r="D45" s="28">
        <v>0</v>
      </c>
    </row>
    <row r="46" spans="1:4" ht="18.75" hidden="1" customHeight="1" x14ac:dyDescent="0.2">
      <c r="A46" s="26" t="s">
        <v>72</v>
      </c>
      <c r="B46" s="27" t="s">
        <v>73</v>
      </c>
      <c r="C46" s="26" t="s">
        <v>38</v>
      </c>
      <c r="D46" s="28">
        <v>0</v>
      </c>
    </row>
    <row r="47" spans="1:4" ht="18.75" hidden="1" customHeight="1" x14ac:dyDescent="0.2">
      <c r="A47" s="26" t="s">
        <v>74</v>
      </c>
      <c r="B47" s="27" t="s">
        <v>75</v>
      </c>
      <c r="C47" s="26" t="s">
        <v>38</v>
      </c>
      <c r="D47" s="28">
        <v>0</v>
      </c>
    </row>
    <row r="48" spans="1:4" ht="18.75" hidden="1" customHeight="1" x14ac:dyDescent="0.2">
      <c r="A48" s="26" t="s">
        <v>76</v>
      </c>
      <c r="B48" s="27" t="s">
        <v>77</v>
      </c>
      <c r="C48" s="26" t="s">
        <v>38</v>
      </c>
      <c r="D48" s="28">
        <v>0</v>
      </c>
    </row>
    <row r="49" spans="1:4" ht="18.75" hidden="1" customHeight="1" x14ac:dyDescent="0.2">
      <c r="A49" s="26" t="s">
        <v>78</v>
      </c>
      <c r="B49" s="27" t="s">
        <v>79</v>
      </c>
      <c r="C49" s="26"/>
      <c r="D49" s="28"/>
    </row>
    <row r="50" spans="1:4" ht="18.75" hidden="1" customHeight="1" x14ac:dyDescent="0.2">
      <c r="A50" s="26" t="s">
        <v>70</v>
      </c>
      <c r="B50" s="27" t="s">
        <v>71</v>
      </c>
      <c r="C50" s="26" t="s">
        <v>38</v>
      </c>
      <c r="D50" s="28">
        <v>0</v>
      </c>
    </row>
    <row r="51" spans="1:4" ht="18.75" hidden="1" customHeight="1" x14ac:dyDescent="0.2">
      <c r="A51" s="26" t="s">
        <v>80</v>
      </c>
      <c r="B51" s="27" t="s">
        <v>81</v>
      </c>
      <c r="C51" s="26"/>
      <c r="D51" s="28"/>
    </row>
    <row r="52" spans="1:4" ht="18.75" hidden="1" customHeight="1" x14ac:dyDescent="0.2">
      <c r="A52" s="26" t="s">
        <v>70</v>
      </c>
      <c r="B52" s="27" t="s">
        <v>71</v>
      </c>
      <c r="C52" s="26" t="s">
        <v>38</v>
      </c>
      <c r="D52" s="28">
        <v>0</v>
      </c>
    </row>
    <row r="53" spans="1:4" ht="18.75" hidden="1" customHeight="1" x14ac:dyDescent="0.2">
      <c r="A53" s="26" t="s">
        <v>82</v>
      </c>
      <c r="B53" s="27" t="s">
        <v>83</v>
      </c>
      <c r="C53" s="26" t="s">
        <v>38</v>
      </c>
      <c r="D53" s="28">
        <v>0</v>
      </c>
    </row>
    <row r="54" spans="1:4" ht="18.75" hidden="1" customHeight="1" x14ac:dyDescent="0.2">
      <c r="A54" s="26"/>
      <c r="B54" s="27"/>
      <c r="C54" s="26"/>
      <c r="D54" s="28"/>
    </row>
    <row r="55" spans="1:4" ht="24" hidden="1" customHeight="1" x14ac:dyDescent="0.2">
      <c r="A55" s="21" t="s">
        <v>84</v>
      </c>
      <c r="B55" s="22" t="s">
        <v>85</v>
      </c>
      <c r="C55" s="23"/>
      <c r="D55" s="28"/>
    </row>
    <row r="56" spans="1:4" ht="18.75" hidden="1" customHeight="1" x14ac:dyDescent="0.2">
      <c r="A56" s="26" t="s">
        <v>86</v>
      </c>
      <c r="B56" s="27" t="s">
        <v>87</v>
      </c>
      <c r="C56" s="26"/>
      <c r="D56" s="28"/>
    </row>
    <row r="57" spans="1:4" ht="18.75" hidden="1" customHeight="1" x14ac:dyDescent="0.2">
      <c r="A57" s="26" t="s">
        <v>70</v>
      </c>
      <c r="B57" s="27" t="s">
        <v>88</v>
      </c>
      <c r="C57" s="26" t="s">
        <v>89</v>
      </c>
      <c r="D57" s="28">
        <v>21</v>
      </c>
    </row>
    <row r="58" spans="1:4" ht="18.75" hidden="1" customHeight="1" x14ac:dyDescent="0.2">
      <c r="A58" s="26" t="s">
        <v>72</v>
      </c>
      <c r="B58" s="27" t="s">
        <v>90</v>
      </c>
      <c r="C58" s="26" t="s">
        <v>89</v>
      </c>
      <c r="D58" s="28">
        <v>14</v>
      </c>
    </row>
    <row r="59" spans="1:4" ht="18.75" hidden="1" customHeight="1" x14ac:dyDescent="0.2">
      <c r="A59" s="26" t="s">
        <v>91</v>
      </c>
      <c r="B59" s="27" t="s">
        <v>92</v>
      </c>
      <c r="C59" s="26" t="s">
        <v>38</v>
      </c>
      <c r="D59" s="28">
        <v>0</v>
      </c>
    </row>
    <row r="60" spans="1:4" ht="42" hidden="1" customHeight="1" x14ac:dyDescent="0.2">
      <c r="A60" s="26" t="s">
        <v>93</v>
      </c>
      <c r="B60" s="27" t="s">
        <v>94</v>
      </c>
      <c r="C60" s="26" t="s">
        <v>38</v>
      </c>
      <c r="D60" s="28">
        <v>0</v>
      </c>
    </row>
    <row r="61" spans="1:4" ht="18.75" hidden="1" customHeight="1" x14ac:dyDescent="0.2">
      <c r="A61" s="26"/>
      <c r="B61" s="27"/>
      <c r="C61" s="26"/>
      <c r="D61" s="28"/>
    </row>
    <row r="62" spans="1:4" ht="18.75" customHeight="1" x14ac:dyDescent="0.2">
      <c r="A62" s="26"/>
      <c r="B62" s="27"/>
      <c r="C62" s="26"/>
      <c r="D62" s="28"/>
    </row>
    <row r="63" spans="1:4" ht="18.75" customHeight="1" x14ac:dyDescent="0.2">
      <c r="A63" s="21" t="s">
        <v>62</v>
      </c>
      <c r="B63" s="22" t="s">
        <v>95</v>
      </c>
      <c r="C63" s="21"/>
      <c r="D63" s="105"/>
    </row>
    <row r="64" spans="1:4" ht="18.75" customHeight="1" x14ac:dyDescent="0.25">
      <c r="A64" s="35" t="s">
        <v>185</v>
      </c>
      <c r="B64" s="36" t="s">
        <v>97</v>
      </c>
      <c r="C64" s="35" t="s">
        <v>42</v>
      </c>
      <c r="D64" s="106">
        <f>+D36</f>
        <v>47450</v>
      </c>
    </row>
    <row r="65" spans="1:4" ht="18.75" customHeight="1" x14ac:dyDescent="0.2">
      <c r="A65" s="26"/>
      <c r="B65" s="27"/>
      <c r="C65" s="26"/>
      <c r="D65" s="28"/>
    </row>
    <row r="66" spans="1:4" ht="18.75" customHeight="1" x14ac:dyDescent="0.25">
      <c r="A66" s="45" t="s">
        <v>66</v>
      </c>
      <c r="B66" s="46" t="s">
        <v>98</v>
      </c>
      <c r="C66" s="44"/>
      <c r="D66" s="28"/>
    </row>
    <row r="67" spans="1:4" ht="18.75" customHeight="1" x14ac:dyDescent="0.25">
      <c r="A67" s="35" t="s">
        <v>99</v>
      </c>
      <c r="B67" s="36" t="s">
        <v>304</v>
      </c>
      <c r="C67" s="35"/>
      <c r="D67" s="28"/>
    </row>
    <row r="68" spans="1:4" ht="18.75" customHeight="1" x14ac:dyDescent="0.25">
      <c r="A68" s="35"/>
      <c r="B68" s="36" t="s">
        <v>300</v>
      </c>
      <c r="C68" s="35" t="s">
        <v>38</v>
      </c>
      <c r="D68" s="28">
        <f>18+14.4</f>
        <v>32.4</v>
      </c>
    </row>
    <row r="69" spans="1:4" ht="18.75" customHeight="1" x14ac:dyDescent="0.2">
      <c r="A69" s="26"/>
      <c r="B69" s="27" t="s">
        <v>305</v>
      </c>
      <c r="C69" s="26" t="s">
        <v>38</v>
      </c>
      <c r="D69" s="28">
        <f>6+6</f>
        <v>12</v>
      </c>
    </row>
    <row r="70" spans="1:4" ht="18.75" customHeight="1" x14ac:dyDescent="0.2">
      <c r="A70" s="26"/>
      <c r="B70" s="27" t="s">
        <v>306</v>
      </c>
      <c r="C70" s="26" t="s">
        <v>38</v>
      </c>
      <c r="D70" s="28">
        <f>9+9</f>
        <v>18</v>
      </c>
    </row>
    <row r="71" spans="1:4" ht="33" customHeight="1" x14ac:dyDescent="0.25">
      <c r="A71" s="35" t="s">
        <v>100</v>
      </c>
      <c r="B71" s="37" t="s">
        <v>311</v>
      </c>
      <c r="C71" s="35" t="s">
        <v>38</v>
      </c>
      <c r="D71" s="28">
        <f>25.2+9.6</f>
        <v>34.799999999999997</v>
      </c>
    </row>
    <row r="72" spans="1:4" ht="26.25" customHeight="1" x14ac:dyDescent="0.2">
      <c r="A72" s="26" t="s">
        <v>101</v>
      </c>
      <c r="B72" s="27" t="s">
        <v>310</v>
      </c>
      <c r="C72" s="26" t="s">
        <v>38</v>
      </c>
      <c r="D72" s="28">
        <f>223.1+155</f>
        <v>378.1</v>
      </c>
    </row>
    <row r="73" spans="1:4" ht="18.75" customHeight="1" x14ac:dyDescent="0.2">
      <c r="A73" s="26"/>
      <c r="B73" s="27"/>
      <c r="C73" s="26"/>
      <c r="D73" s="28"/>
    </row>
    <row r="74" spans="1:4" ht="15" customHeight="1" x14ac:dyDescent="0.25">
      <c r="A74" s="45" t="s">
        <v>106</v>
      </c>
      <c r="B74" s="101" t="s">
        <v>228</v>
      </c>
      <c r="C74" s="44"/>
      <c r="D74" s="28"/>
    </row>
    <row r="75" spans="1:4" ht="18.75" hidden="1" customHeight="1" x14ac:dyDescent="0.25">
      <c r="A75" s="35" t="s">
        <v>229</v>
      </c>
      <c r="B75" s="37" t="s">
        <v>253</v>
      </c>
      <c r="C75" s="35" t="s">
        <v>89</v>
      </c>
      <c r="D75" s="28"/>
    </row>
    <row r="76" spans="1:4" ht="18.75" hidden="1" customHeight="1" x14ac:dyDescent="0.25">
      <c r="A76" s="35"/>
      <c r="B76" s="37" t="s">
        <v>231</v>
      </c>
      <c r="C76" s="35" t="s">
        <v>89</v>
      </c>
      <c r="D76" s="28"/>
    </row>
    <row r="77" spans="1:4" ht="18.75" hidden="1" customHeight="1" x14ac:dyDescent="0.25">
      <c r="A77" s="35"/>
      <c r="B77" s="37" t="s">
        <v>232</v>
      </c>
      <c r="C77" s="35" t="s">
        <v>89</v>
      </c>
      <c r="D77" s="28"/>
    </row>
    <row r="78" spans="1:4" ht="18.75" hidden="1" customHeight="1" x14ac:dyDescent="0.25">
      <c r="A78" s="35"/>
      <c r="B78" s="37" t="s">
        <v>233</v>
      </c>
      <c r="C78" s="35" t="s">
        <v>89</v>
      </c>
      <c r="D78" s="28"/>
    </row>
    <row r="79" spans="1:4" ht="18.75" hidden="1" customHeight="1" x14ac:dyDescent="0.25">
      <c r="A79" s="35"/>
      <c r="B79" s="37" t="s">
        <v>234</v>
      </c>
      <c r="C79" s="35" t="s">
        <v>89</v>
      </c>
      <c r="D79" s="28"/>
    </row>
    <row r="80" spans="1:4" ht="18.75" hidden="1" customHeight="1" x14ac:dyDescent="0.25">
      <c r="A80" s="35"/>
      <c r="B80" s="37" t="s">
        <v>235</v>
      </c>
      <c r="C80" s="35" t="s">
        <v>89</v>
      </c>
      <c r="D80" s="28"/>
    </row>
    <row r="81" spans="1:4" ht="18.75" hidden="1" customHeight="1" x14ac:dyDescent="0.25">
      <c r="A81" s="35"/>
      <c r="B81" s="37" t="s">
        <v>254</v>
      </c>
      <c r="C81" s="35" t="s">
        <v>89</v>
      </c>
      <c r="D81" s="28"/>
    </row>
    <row r="82" spans="1:4" ht="18.75" hidden="1" customHeight="1" x14ac:dyDescent="0.25">
      <c r="A82" s="35" t="s">
        <v>110</v>
      </c>
      <c r="B82" s="36" t="s">
        <v>92</v>
      </c>
      <c r="C82" s="35" t="s">
        <v>38</v>
      </c>
      <c r="D82" s="28"/>
    </row>
    <row r="83" spans="1:4" ht="18" customHeight="1" x14ac:dyDescent="0.25">
      <c r="A83" s="35" t="s">
        <v>112</v>
      </c>
      <c r="B83" s="37" t="s">
        <v>113</v>
      </c>
      <c r="C83" s="35" t="s">
        <v>89</v>
      </c>
      <c r="D83" s="28">
        <f>10+10</f>
        <v>20</v>
      </c>
    </row>
    <row r="84" spans="1:4" ht="18.75" hidden="1" customHeight="1" x14ac:dyDescent="0.25">
      <c r="A84" s="35" t="s">
        <v>237</v>
      </c>
      <c r="B84" s="37" t="s">
        <v>238</v>
      </c>
      <c r="C84" s="35" t="s">
        <v>89</v>
      </c>
      <c r="D84" s="28"/>
    </row>
    <row r="85" spans="1:4" ht="18.75" hidden="1" customHeight="1" x14ac:dyDescent="0.25">
      <c r="A85" s="35" t="s">
        <v>104</v>
      </c>
      <c r="B85" s="37" t="s">
        <v>105</v>
      </c>
      <c r="C85" s="35" t="s">
        <v>89</v>
      </c>
      <c r="D85" s="28"/>
    </row>
    <row r="86" spans="1:4" ht="18.75" customHeight="1" x14ac:dyDescent="0.2">
      <c r="A86" s="26"/>
      <c r="B86" s="27"/>
      <c r="C86" s="26"/>
      <c r="D86" s="28"/>
    </row>
    <row r="87" spans="1:4" ht="18.75" customHeight="1" x14ac:dyDescent="0.25">
      <c r="A87" s="45" t="s">
        <v>84</v>
      </c>
      <c r="B87" s="46" t="s">
        <v>85</v>
      </c>
      <c r="C87" s="44"/>
      <c r="D87" s="28"/>
    </row>
    <row r="88" spans="1:4" ht="27.75" customHeight="1" x14ac:dyDescent="0.25">
      <c r="A88" s="35" t="s">
        <v>114</v>
      </c>
      <c r="B88" s="27" t="s">
        <v>309</v>
      </c>
      <c r="C88" s="44" t="str">
        <f>+C83</f>
        <v>ML</v>
      </c>
      <c r="D88" s="28">
        <f>1600+100</f>
        <v>1700</v>
      </c>
    </row>
    <row r="89" spans="1:4" ht="18.75" customHeight="1" x14ac:dyDescent="0.25">
      <c r="A89" s="35" t="s">
        <v>115</v>
      </c>
      <c r="B89" s="36" t="s">
        <v>307</v>
      </c>
      <c r="C89" s="47" t="s">
        <v>42</v>
      </c>
      <c r="D89" s="28">
        <v>1600</v>
      </c>
    </row>
    <row r="90" spans="1:4" ht="18.75" customHeight="1" x14ac:dyDescent="0.25">
      <c r="A90" s="35" t="s">
        <v>116</v>
      </c>
      <c r="B90" s="36" t="s">
        <v>117</v>
      </c>
      <c r="C90" s="35" t="s">
        <v>118</v>
      </c>
      <c r="D90" s="28">
        <v>7.3</v>
      </c>
    </row>
    <row r="91" spans="1:4" ht="18.75" hidden="1" customHeight="1" x14ac:dyDescent="0.2">
      <c r="A91" s="26"/>
      <c r="B91" s="27"/>
      <c r="C91" s="26"/>
      <c r="D91" s="28"/>
    </row>
    <row r="92" spans="1:4" ht="23.25" customHeight="1" x14ac:dyDescent="0.2">
      <c r="A92" s="26"/>
      <c r="B92" s="27"/>
      <c r="C92" s="122"/>
      <c r="D92" s="122"/>
    </row>
    <row r="93" spans="1:4" ht="18.75" customHeight="1" x14ac:dyDescent="0.2">
      <c r="A93" s="26"/>
      <c r="B93" s="27"/>
      <c r="C93" s="26"/>
      <c r="D93" s="28"/>
    </row>
    <row r="94" spans="1:4" s="13" customFormat="1" ht="20.100000000000001" customHeight="1" x14ac:dyDescent="0.2">
      <c r="A94" s="123" t="s">
        <v>296</v>
      </c>
      <c r="B94" s="123"/>
      <c r="C94" s="89"/>
      <c r="D94"/>
    </row>
    <row r="95" spans="1:4" s="13" customFormat="1" ht="20.100000000000001" customHeight="1" x14ac:dyDescent="0.2">
      <c r="A95" s="118" t="s">
        <v>119</v>
      </c>
      <c r="B95" s="119"/>
      <c r="C95" s="90">
        <v>0.1</v>
      </c>
      <c r="D95"/>
    </row>
    <row r="96" spans="1:4" s="13" customFormat="1" ht="20.100000000000001" customHeight="1" x14ac:dyDescent="0.2">
      <c r="A96" s="118" t="s">
        <v>120</v>
      </c>
      <c r="B96" s="119"/>
      <c r="C96" s="90">
        <v>3.5000000000000003E-2</v>
      </c>
      <c r="D96"/>
    </row>
    <row r="97" spans="1:4" s="13" customFormat="1" ht="20.100000000000001" customHeight="1" x14ac:dyDescent="0.2">
      <c r="A97" s="118" t="s">
        <v>121</v>
      </c>
      <c r="B97" s="119"/>
      <c r="C97" s="90">
        <v>0.03</v>
      </c>
      <c r="D97"/>
    </row>
    <row r="98" spans="1:4" s="13" customFormat="1" ht="20.100000000000001" customHeight="1" x14ac:dyDescent="0.2">
      <c r="A98" s="118" t="s">
        <v>122</v>
      </c>
      <c r="B98" s="119"/>
      <c r="C98" s="90" t="s">
        <v>123</v>
      </c>
      <c r="D98"/>
    </row>
    <row r="99" spans="1:4" s="13" customFormat="1" ht="20.100000000000001" customHeight="1" x14ac:dyDescent="0.2">
      <c r="A99" s="118" t="s">
        <v>124</v>
      </c>
      <c r="B99" s="119"/>
      <c r="C99" s="90">
        <v>0.01</v>
      </c>
      <c r="D99"/>
    </row>
    <row r="100" spans="1:4" s="13" customFormat="1" ht="20.100000000000001" customHeight="1" x14ac:dyDescent="0.2">
      <c r="A100" s="118" t="s">
        <v>125</v>
      </c>
      <c r="B100" s="119"/>
      <c r="C100" s="90">
        <v>1E-3</v>
      </c>
      <c r="D100"/>
    </row>
    <row r="101" spans="1:4" s="13" customFormat="1" ht="20.100000000000001" customHeight="1" x14ac:dyDescent="0.2">
      <c r="A101" s="118" t="s">
        <v>126</v>
      </c>
      <c r="B101" s="119"/>
      <c r="C101" s="90">
        <v>7.4999999999999997E-2</v>
      </c>
      <c r="D101"/>
    </row>
    <row r="102" spans="1:4" s="13" customFormat="1" ht="20.100000000000001" customHeight="1" x14ac:dyDescent="0.2">
      <c r="A102" s="118" t="s">
        <v>127</v>
      </c>
      <c r="B102" s="119"/>
      <c r="C102" s="90" t="s">
        <v>123</v>
      </c>
      <c r="D102"/>
    </row>
    <row r="103" spans="1:4" s="13" customFormat="1" ht="20.100000000000001" customHeight="1" x14ac:dyDescent="0.2">
      <c r="A103" s="118" t="s">
        <v>128</v>
      </c>
      <c r="B103" s="119"/>
      <c r="C103" s="90">
        <v>0.18</v>
      </c>
      <c r="D103"/>
    </row>
    <row r="104" spans="1:4" s="13" customFormat="1" ht="20.100000000000001" customHeight="1" x14ac:dyDescent="0.2">
      <c r="A104" s="118" t="s">
        <v>129</v>
      </c>
      <c r="B104" s="119"/>
      <c r="C104" s="90">
        <v>0.1</v>
      </c>
      <c r="D104"/>
    </row>
    <row r="105" spans="1:4" s="13" customFormat="1" ht="18" x14ac:dyDescent="0.2">
      <c r="A105" s="26"/>
      <c r="B105" s="27"/>
      <c r="C105" s="52"/>
      <c r="D105" s="53"/>
    </row>
    <row r="106" spans="1:4" ht="24.75" hidden="1" customHeight="1" x14ac:dyDescent="0.2">
      <c r="A106" s="26"/>
      <c r="B106" s="54" t="s">
        <v>131</v>
      </c>
      <c r="C106" s="55"/>
      <c r="D106" s="56"/>
    </row>
    <row r="107" spans="1:4" ht="24.75" hidden="1" customHeight="1" x14ac:dyDescent="0.2">
      <c r="A107" s="26"/>
      <c r="B107" s="114" t="s">
        <v>132</v>
      </c>
      <c r="C107" s="114"/>
      <c r="D107" s="114"/>
    </row>
    <row r="108" spans="1:4" ht="24.75" hidden="1" customHeight="1" x14ac:dyDescent="0.2">
      <c r="A108" s="26" t="s">
        <v>6</v>
      </c>
      <c r="B108" s="27" t="s">
        <v>133</v>
      </c>
      <c r="C108" s="57" t="s">
        <v>30</v>
      </c>
      <c r="D108" s="56">
        <f>3529*0.038</f>
        <v>134.102</v>
      </c>
    </row>
    <row r="109" spans="1:4" ht="24.75" hidden="1" customHeight="1" x14ac:dyDescent="0.2">
      <c r="A109" s="26" t="s">
        <v>16</v>
      </c>
      <c r="B109" s="27" t="s">
        <v>134</v>
      </c>
      <c r="C109" s="57" t="s">
        <v>30</v>
      </c>
      <c r="D109" s="56">
        <f>D108</f>
        <v>134.102</v>
      </c>
    </row>
    <row r="110" spans="1:4" ht="24.75" hidden="1" customHeight="1" x14ac:dyDescent="0.2">
      <c r="A110" s="26" t="s">
        <v>59</v>
      </c>
      <c r="B110" s="27" t="s">
        <v>135</v>
      </c>
      <c r="C110" s="57" t="s">
        <v>30</v>
      </c>
      <c r="D110" s="56">
        <f>D109</f>
        <v>134.102</v>
      </c>
    </row>
    <row r="111" spans="1:4" ht="24.75" hidden="1" customHeight="1" x14ac:dyDescent="0.2">
      <c r="A111" s="26" t="s">
        <v>62</v>
      </c>
      <c r="B111" s="27" t="s">
        <v>136</v>
      </c>
      <c r="C111" s="57" t="s">
        <v>30</v>
      </c>
      <c r="D111" s="56">
        <f>D110</f>
        <v>134.102</v>
      </c>
    </row>
    <row r="112" spans="1:4" ht="24.75" hidden="1" customHeight="1" x14ac:dyDescent="0.2">
      <c r="A112" s="26" t="s">
        <v>66</v>
      </c>
      <c r="B112" s="27" t="s">
        <v>137</v>
      </c>
      <c r="C112" s="57" t="s">
        <v>30</v>
      </c>
      <c r="D112" s="56">
        <f>D111</f>
        <v>134.102</v>
      </c>
    </row>
    <row r="113" spans="1:4" ht="15.75" hidden="1" customHeight="1" x14ac:dyDescent="0.2">
      <c r="A113" s="26"/>
      <c r="B113" s="27"/>
      <c r="C113" s="57"/>
      <c r="D113" s="56"/>
    </row>
    <row r="114" spans="1:4" s="13" customFormat="1" ht="24" hidden="1" customHeight="1" x14ac:dyDescent="0.2">
      <c r="A114" s="26"/>
      <c r="B114" s="27"/>
      <c r="C114" s="115" t="s">
        <v>138</v>
      </c>
      <c r="D114" s="116"/>
    </row>
    <row r="115" spans="1:4" s="13" customFormat="1" ht="24" hidden="1" customHeight="1" x14ac:dyDescent="0.2">
      <c r="A115" s="26"/>
      <c r="B115" s="27"/>
      <c r="C115" s="49" t="s">
        <v>119</v>
      </c>
      <c r="D115" s="50"/>
    </row>
    <row r="116" spans="1:4" s="13" customFormat="1" ht="24" hidden="1" customHeight="1" x14ac:dyDescent="0.2">
      <c r="A116" s="26"/>
      <c r="B116" s="27"/>
      <c r="C116" s="49" t="s">
        <v>139</v>
      </c>
      <c r="D116" s="50"/>
    </row>
    <row r="117" spans="1:4" s="13" customFormat="1" ht="24" hidden="1" customHeight="1" x14ac:dyDescent="0.2">
      <c r="A117" s="26"/>
      <c r="B117" s="27"/>
      <c r="C117" s="49" t="s">
        <v>140</v>
      </c>
      <c r="D117" s="50"/>
    </row>
    <row r="118" spans="1:4" s="13" customFormat="1" ht="24" hidden="1" customHeight="1" x14ac:dyDescent="0.2">
      <c r="A118" s="26"/>
      <c r="B118" s="27"/>
      <c r="C118" s="49" t="s">
        <v>124</v>
      </c>
      <c r="D118" s="50"/>
    </row>
    <row r="119" spans="1:4" s="13" customFormat="1" ht="24" hidden="1" customHeight="1" x14ac:dyDescent="0.2">
      <c r="A119" s="26"/>
      <c r="B119" s="27"/>
      <c r="C119" s="49" t="s">
        <v>141</v>
      </c>
      <c r="D119" s="50"/>
    </row>
    <row r="120" spans="1:4" s="13" customFormat="1" ht="24" hidden="1" customHeight="1" x14ac:dyDescent="0.2">
      <c r="A120" s="26"/>
      <c r="B120" s="27"/>
      <c r="C120" s="49" t="s">
        <v>129</v>
      </c>
      <c r="D120" s="50"/>
    </row>
    <row r="121" spans="1:4" s="13" customFormat="1" ht="24.75" hidden="1" customHeight="1" x14ac:dyDescent="0.2">
      <c r="A121" s="26"/>
      <c r="B121" s="27"/>
      <c r="C121" s="115" t="s">
        <v>130</v>
      </c>
      <c r="D121" s="116"/>
    </row>
    <row r="122" spans="1:4" s="63" customFormat="1" ht="21" hidden="1" customHeight="1" x14ac:dyDescent="0.25">
      <c r="A122" s="59"/>
      <c r="B122" s="60"/>
      <c r="C122" s="61"/>
      <c r="D122" s="62"/>
    </row>
    <row r="123" spans="1:4" s="68" customFormat="1" ht="25.5" hidden="1" customHeight="1" x14ac:dyDescent="0.25">
      <c r="A123" s="59"/>
      <c r="B123" s="64" t="s">
        <v>142</v>
      </c>
      <c r="C123" s="65"/>
      <c r="D123" s="66"/>
    </row>
    <row r="124" spans="1:4" s="68" customFormat="1" ht="22.5" hidden="1" customHeight="1" x14ac:dyDescent="0.25">
      <c r="A124" s="59"/>
      <c r="B124" s="60"/>
      <c r="C124" s="70" t="s">
        <v>143</v>
      </c>
      <c r="D124" s="71"/>
    </row>
    <row r="125" spans="1:4" s="76" customFormat="1" ht="21.75" customHeight="1" x14ac:dyDescent="0.2">
      <c r="A125" s="72"/>
      <c r="B125" s="73" t="s">
        <v>144</v>
      </c>
      <c r="C125" s="74"/>
      <c r="D125" s="75"/>
    </row>
    <row r="126" spans="1:4" s="76" customFormat="1" ht="21" customHeight="1" x14ac:dyDescent="0.2">
      <c r="A126" s="77" t="s">
        <v>16</v>
      </c>
      <c r="B126" s="78" t="s">
        <v>145</v>
      </c>
      <c r="C126" s="74"/>
      <c r="D126" s="79"/>
    </row>
    <row r="127" spans="1:4" s="76" customFormat="1" ht="27.75" customHeight="1" x14ac:dyDescent="0.2">
      <c r="A127" s="77" t="s">
        <v>59</v>
      </c>
      <c r="B127" s="117" t="s">
        <v>146</v>
      </c>
      <c r="C127" s="117"/>
      <c r="D127" s="117"/>
    </row>
    <row r="128" spans="1:4" s="68" customFormat="1" ht="18.75" customHeight="1" x14ac:dyDescent="0.2">
      <c r="A128" s="80" t="s">
        <v>62</v>
      </c>
      <c r="B128" s="72" t="s">
        <v>147</v>
      </c>
      <c r="C128" s="72"/>
      <c r="D128" s="79"/>
    </row>
    <row r="129" spans="1:7" s="68" customFormat="1" ht="18.75" customHeight="1" x14ac:dyDescent="0.2">
      <c r="A129" s="80" t="s">
        <v>66</v>
      </c>
      <c r="B129" s="72" t="s">
        <v>148</v>
      </c>
      <c r="C129" s="72"/>
      <c r="D129" s="79"/>
    </row>
    <row r="130" spans="1:7" s="68" customFormat="1" ht="20.25" customHeight="1" x14ac:dyDescent="0.2">
      <c r="A130" s="77" t="s">
        <v>106</v>
      </c>
      <c r="B130" s="112" t="s">
        <v>255</v>
      </c>
      <c r="C130" s="112"/>
      <c r="D130" s="112"/>
    </row>
    <row r="131" spans="1:7" s="68" customFormat="1" ht="19.5" customHeight="1" x14ac:dyDescent="0.2">
      <c r="A131" s="80" t="s">
        <v>84</v>
      </c>
      <c r="B131" s="112" t="s">
        <v>150</v>
      </c>
      <c r="C131" s="112"/>
      <c r="D131" s="112"/>
    </row>
    <row r="132" spans="1:7" s="68" customFormat="1" ht="23.25" customHeight="1" x14ac:dyDescent="0.2">
      <c r="A132" s="77" t="s">
        <v>151</v>
      </c>
      <c r="B132" s="78" t="s">
        <v>152</v>
      </c>
      <c r="C132" s="74"/>
      <c r="D132" s="75"/>
    </row>
    <row r="133" spans="1:7" s="68" customFormat="1" ht="15.75" customHeight="1" x14ac:dyDescent="0.2">
      <c r="A133" s="77"/>
      <c r="B133" s="78"/>
      <c r="C133" s="74"/>
      <c r="D133" s="75"/>
    </row>
    <row r="134" spans="1:7" s="68" customFormat="1" ht="21" customHeight="1" x14ac:dyDescent="0.2">
      <c r="A134" s="81"/>
      <c r="B134" s="82" t="s">
        <v>153</v>
      </c>
      <c r="C134" s="87" t="s">
        <v>154</v>
      </c>
      <c r="D134" s="84"/>
    </row>
    <row r="135" spans="1:7" s="68" customFormat="1" ht="19.5" customHeight="1" x14ac:dyDescent="0.2">
      <c r="A135" s="81"/>
      <c r="B135" s="83" t="s">
        <v>155</v>
      </c>
      <c r="C135" s="78" t="s">
        <v>257</v>
      </c>
      <c r="D135" s="84"/>
    </row>
    <row r="136" spans="1:7" s="68" customFormat="1" ht="18.75" customHeight="1" x14ac:dyDescent="0.2">
      <c r="A136" s="74"/>
      <c r="B136" s="78" t="s">
        <v>210</v>
      </c>
      <c r="C136" s="78" t="s">
        <v>330</v>
      </c>
      <c r="D136" s="75"/>
    </row>
    <row r="137" spans="1:7" s="68" customFormat="1" ht="18.75" customHeight="1" x14ac:dyDescent="0.2">
      <c r="A137" s="74"/>
      <c r="B137" s="78" t="s">
        <v>156</v>
      </c>
      <c r="C137" s="78" t="s">
        <v>329</v>
      </c>
      <c r="D137" s="75"/>
    </row>
    <row r="138" spans="1:7" s="68" customFormat="1" x14ac:dyDescent="0.2">
      <c r="A138" s="74"/>
      <c r="B138" s="72"/>
      <c r="C138" s="92" t="s">
        <v>312</v>
      </c>
      <c r="D138" s="75"/>
    </row>
    <row r="139" spans="1:7" s="68" customFormat="1" ht="19.5" customHeight="1" x14ac:dyDescent="0.2">
      <c r="A139" s="74"/>
      <c r="B139" s="74"/>
      <c r="C139" s="74"/>
      <c r="D139" s="86"/>
      <c r="F139" s="69"/>
      <c r="G139" s="69"/>
    </row>
    <row r="140" spans="1:7" s="68" customFormat="1" ht="19.5" customHeight="1" x14ac:dyDescent="0.2">
      <c r="A140" s="74"/>
      <c r="B140" s="74"/>
      <c r="C140" s="74"/>
      <c r="D140" s="86"/>
      <c r="F140" s="69"/>
      <c r="G140" s="69"/>
    </row>
  </sheetData>
  <mergeCells count="21">
    <mergeCell ref="A2:D2"/>
    <mergeCell ref="A3:D3"/>
    <mergeCell ref="A6:D6"/>
    <mergeCell ref="C92:D92"/>
    <mergeCell ref="A99:B99"/>
    <mergeCell ref="A94:B94"/>
    <mergeCell ref="A95:B95"/>
    <mergeCell ref="A96:B96"/>
    <mergeCell ref="A97:B97"/>
    <mergeCell ref="A98:B98"/>
    <mergeCell ref="A100:B100"/>
    <mergeCell ref="A101:B101"/>
    <mergeCell ref="B130:D130"/>
    <mergeCell ref="B131:D131"/>
    <mergeCell ref="B107:D107"/>
    <mergeCell ref="C114:D114"/>
    <mergeCell ref="C121:D121"/>
    <mergeCell ref="B127:D127"/>
    <mergeCell ref="A102:B102"/>
    <mergeCell ref="A103:B103"/>
    <mergeCell ref="A104:B104"/>
  </mergeCells>
  <printOptions horizontalCentered="1"/>
  <pageMargins left="0.70866141732283472" right="0.70866141732283472" top="0.74803149606299213" bottom="0.74803149606299213" header="0.31496062992125984" footer="0.31496062992125984"/>
  <pageSetup scale="81" fitToHeight="0" orientation="portrait" r:id="rId1"/>
  <headerFooter alignWithMargins="0"/>
  <rowBreaks count="1" manualBreakCount="1">
    <brk id="104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7030A0"/>
    <pageSetUpPr fitToPage="1"/>
  </sheetPr>
  <dimension ref="A1:D119"/>
  <sheetViews>
    <sheetView view="pageBreakPreview" topLeftCell="A105" zoomScale="91" zoomScaleNormal="100" zoomScaleSheetLayoutView="91" workbookViewId="0">
      <selection activeCell="C115" sqref="C115"/>
    </sheetView>
  </sheetViews>
  <sheetFormatPr baseColWidth="10" defaultRowHeight="15.75" x14ac:dyDescent="0.25"/>
  <cols>
    <col min="1" max="1" width="10.5703125" style="88" customWidth="1"/>
    <col min="2" max="2" width="56" style="88" customWidth="1"/>
    <col min="3" max="3" width="23" style="88" customWidth="1"/>
    <col min="4" max="4" width="21" style="41" customWidth="1"/>
    <col min="5" max="16384" width="11.42578125" style="38"/>
  </cols>
  <sheetData>
    <row r="1" spans="1:4" x14ac:dyDescent="0.25">
      <c r="A1" s="1"/>
      <c r="B1" s="1"/>
      <c r="C1" s="1"/>
      <c r="D1" s="2"/>
    </row>
    <row r="2" spans="1:4" x14ac:dyDescent="0.25">
      <c r="A2" s="120" t="s">
        <v>0</v>
      </c>
      <c r="B2" s="120"/>
      <c r="C2" s="120"/>
      <c r="D2" s="120"/>
    </row>
    <row r="3" spans="1:4" x14ac:dyDescent="0.25">
      <c r="A3" s="120" t="s">
        <v>1</v>
      </c>
      <c r="B3" s="120"/>
      <c r="C3" s="120"/>
      <c r="D3" s="120"/>
    </row>
    <row r="4" spans="1:4" x14ac:dyDescent="0.2">
      <c r="A4" s="6"/>
      <c r="B4" s="7"/>
      <c r="C4" s="8"/>
      <c r="D4" s="9"/>
    </row>
    <row r="5" spans="1:4" x14ac:dyDescent="0.25">
      <c r="A5" s="10"/>
      <c r="B5" s="11"/>
      <c r="C5" s="10"/>
      <c r="D5" s="12"/>
    </row>
    <row r="6" spans="1:4" ht="59.25" customHeight="1" thickBot="1" x14ac:dyDescent="0.25">
      <c r="A6" s="121" t="s">
        <v>286</v>
      </c>
      <c r="B6" s="121"/>
      <c r="C6" s="121"/>
      <c r="D6" s="121"/>
    </row>
    <row r="7" spans="1:4" ht="16.5" thickBot="1" x14ac:dyDescent="0.25">
      <c r="A7" s="14" t="s">
        <v>2</v>
      </c>
      <c r="B7" s="15" t="s">
        <v>3</v>
      </c>
      <c r="C7" s="16" t="s">
        <v>4</v>
      </c>
      <c r="D7" s="17" t="s">
        <v>5</v>
      </c>
    </row>
    <row r="8" spans="1:4" x14ac:dyDescent="0.2">
      <c r="A8" s="19"/>
      <c r="B8" s="19"/>
      <c r="C8" s="19"/>
      <c r="D8" s="20"/>
    </row>
    <row r="9" spans="1:4" x14ac:dyDescent="0.2">
      <c r="A9" s="21" t="s">
        <v>6</v>
      </c>
      <c r="B9" s="22" t="s">
        <v>7</v>
      </c>
      <c r="C9" s="23"/>
      <c r="D9" s="24"/>
    </row>
    <row r="10" spans="1:4" x14ac:dyDescent="0.2">
      <c r="A10" s="26" t="s">
        <v>8</v>
      </c>
      <c r="B10" s="27" t="s">
        <v>158</v>
      </c>
      <c r="C10" s="26" t="s">
        <v>118</v>
      </c>
      <c r="D10" s="28">
        <v>4.2</v>
      </c>
    </row>
    <row r="11" spans="1:4" x14ac:dyDescent="0.2">
      <c r="A11" s="26" t="s">
        <v>11</v>
      </c>
      <c r="B11" s="27" t="s">
        <v>12</v>
      </c>
      <c r="C11" s="26" t="s">
        <v>13</v>
      </c>
      <c r="D11" s="28">
        <v>1</v>
      </c>
    </row>
    <row r="12" spans="1:4" x14ac:dyDescent="0.2">
      <c r="A12" s="26" t="s">
        <v>14</v>
      </c>
      <c r="B12" s="27" t="s">
        <v>15</v>
      </c>
      <c r="C12" s="26" t="s">
        <v>13</v>
      </c>
      <c r="D12" s="28">
        <v>1</v>
      </c>
    </row>
    <row r="13" spans="1:4" x14ac:dyDescent="0.2">
      <c r="A13" s="26"/>
      <c r="B13" s="27"/>
      <c r="C13" s="26"/>
      <c r="D13" s="28"/>
    </row>
    <row r="14" spans="1:4" x14ac:dyDescent="0.2">
      <c r="A14" s="21" t="s">
        <v>16</v>
      </c>
      <c r="B14" s="22" t="s">
        <v>17</v>
      </c>
      <c r="C14" s="23"/>
      <c r="D14" s="24"/>
    </row>
    <row r="15" spans="1:4" x14ac:dyDescent="0.25">
      <c r="A15" s="29" t="s">
        <v>18</v>
      </c>
      <c r="B15" s="30" t="s">
        <v>19</v>
      </c>
      <c r="C15" s="31" t="s">
        <v>287</v>
      </c>
      <c r="D15" s="32">
        <f>D10*2*1000/10000</f>
        <v>0.84</v>
      </c>
    </row>
    <row r="16" spans="1:4" hidden="1" x14ac:dyDescent="0.25">
      <c r="A16" s="29" t="s">
        <v>214</v>
      </c>
      <c r="B16" s="30" t="s">
        <v>215</v>
      </c>
      <c r="C16" s="29" t="s">
        <v>42</v>
      </c>
      <c r="D16" s="32"/>
    </row>
    <row r="17" spans="1:4" hidden="1" x14ac:dyDescent="0.25">
      <c r="A17" s="29" t="s">
        <v>216</v>
      </c>
      <c r="B17" s="30" t="s">
        <v>217</v>
      </c>
      <c r="C17" s="29" t="s">
        <v>35</v>
      </c>
      <c r="D17" s="32"/>
    </row>
    <row r="18" spans="1:4" hidden="1" x14ac:dyDescent="0.25">
      <c r="A18" s="29" t="s">
        <v>218</v>
      </c>
      <c r="B18" s="30" t="s">
        <v>219</v>
      </c>
      <c r="C18" s="29" t="s">
        <v>24</v>
      </c>
      <c r="D18" s="32"/>
    </row>
    <row r="19" spans="1:4" hidden="1" x14ac:dyDescent="0.25">
      <c r="A19" s="29"/>
      <c r="B19" s="30" t="s">
        <v>220</v>
      </c>
      <c r="C19" s="29" t="s">
        <v>24</v>
      </c>
      <c r="D19" s="32"/>
    </row>
    <row r="20" spans="1:4" hidden="1" x14ac:dyDescent="0.25">
      <c r="A20" s="29"/>
      <c r="B20" s="30" t="s">
        <v>221</v>
      </c>
      <c r="C20" s="29" t="s">
        <v>24</v>
      </c>
      <c r="D20" s="32"/>
    </row>
    <row r="21" spans="1:4" hidden="1" x14ac:dyDescent="0.25">
      <c r="A21" s="29"/>
      <c r="B21" s="30" t="s">
        <v>222</v>
      </c>
      <c r="C21" s="29" t="s">
        <v>24</v>
      </c>
      <c r="D21" s="32"/>
    </row>
    <row r="22" spans="1:4" x14ac:dyDescent="0.25">
      <c r="A22" s="29" t="s">
        <v>21</v>
      </c>
      <c r="B22" s="30" t="s">
        <v>161</v>
      </c>
      <c r="C22" s="29"/>
      <c r="D22" s="32"/>
    </row>
    <row r="23" spans="1:4" x14ac:dyDescent="0.25">
      <c r="A23" s="29"/>
      <c r="B23" s="30" t="s">
        <v>23</v>
      </c>
      <c r="C23" s="29" t="s">
        <v>24</v>
      </c>
      <c r="D23" s="32">
        <f>D10*1000*5.5*0.1*1.1</f>
        <v>2541</v>
      </c>
    </row>
    <row r="24" spans="1:4" hidden="1" x14ac:dyDescent="0.25">
      <c r="A24" s="29"/>
      <c r="B24" s="30" t="s">
        <v>223</v>
      </c>
      <c r="C24" s="29" t="s">
        <v>24</v>
      </c>
      <c r="D24" s="32"/>
    </row>
    <row r="25" spans="1:4" ht="31.5" x14ac:dyDescent="0.25">
      <c r="A25" s="29" t="s">
        <v>25</v>
      </c>
      <c r="B25" s="34" t="s">
        <v>201</v>
      </c>
      <c r="C25" s="29" t="s">
        <v>24</v>
      </c>
      <c r="D25" s="32">
        <f>D23</f>
        <v>2541</v>
      </c>
    </row>
    <row r="26" spans="1:4" x14ac:dyDescent="0.25">
      <c r="A26" s="45" t="s">
        <v>27</v>
      </c>
      <c r="B26" s="46" t="s">
        <v>28</v>
      </c>
      <c r="C26" s="35"/>
      <c r="D26" s="32"/>
    </row>
    <row r="27" spans="1:4" hidden="1" x14ac:dyDescent="0.25">
      <c r="A27" s="35"/>
      <c r="B27" s="36" t="s">
        <v>162</v>
      </c>
      <c r="C27" s="35" t="s">
        <v>30</v>
      </c>
      <c r="D27" s="24"/>
    </row>
    <row r="28" spans="1:4" x14ac:dyDescent="0.25">
      <c r="A28" s="35"/>
      <c r="B28" s="36" t="s">
        <v>163</v>
      </c>
      <c r="C28" s="35" t="s">
        <v>30</v>
      </c>
      <c r="D28" s="32">
        <f>D23/1.1</f>
        <v>2310</v>
      </c>
    </row>
    <row r="29" spans="1:4" hidden="1" x14ac:dyDescent="0.25">
      <c r="A29" s="35"/>
      <c r="B29" s="36" t="s">
        <v>32</v>
      </c>
      <c r="C29" s="35" t="s">
        <v>30</v>
      </c>
      <c r="D29" s="32"/>
    </row>
    <row r="30" spans="1:4" hidden="1" x14ac:dyDescent="0.25">
      <c r="A30" s="35" t="s">
        <v>33</v>
      </c>
      <c r="B30" s="36" t="s">
        <v>262</v>
      </c>
      <c r="C30" s="35" t="s">
        <v>35</v>
      </c>
      <c r="D30" s="32"/>
    </row>
    <row r="31" spans="1:4" ht="31.5" x14ac:dyDescent="0.25">
      <c r="A31" s="29" t="s">
        <v>33</v>
      </c>
      <c r="B31" s="34" t="s">
        <v>263</v>
      </c>
      <c r="C31" s="29" t="s">
        <v>24</v>
      </c>
      <c r="D31" s="32">
        <v>7140</v>
      </c>
    </row>
    <row r="32" spans="1:4" x14ac:dyDescent="0.25">
      <c r="A32" s="35" t="s">
        <v>40</v>
      </c>
      <c r="B32" s="36" t="s">
        <v>41</v>
      </c>
      <c r="C32" s="35" t="s">
        <v>42</v>
      </c>
      <c r="D32" s="32">
        <f>D10*1000*5.5</f>
        <v>23100</v>
      </c>
    </row>
    <row r="33" spans="1:4" ht="31.5" hidden="1" x14ac:dyDescent="0.25">
      <c r="A33" s="35" t="s">
        <v>164</v>
      </c>
      <c r="B33" s="37" t="s">
        <v>264</v>
      </c>
      <c r="C33" s="107" t="s">
        <v>38</v>
      </c>
      <c r="D33" s="32"/>
    </row>
    <row r="34" spans="1:4" hidden="1" x14ac:dyDescent="0.25">
      <c r="A34" s="35" t="s">
        <v>36</v>
      </c>
      <c r="B34" s="37" t="s">
        <v>37</v>
      </c>
      <c r="C34" s="107" t="s">
        <v>38</v>
      </c>
      <c r="D34" s="32"/>
    </row>
    <row r="35" spans="1:4" x14ac:dyDescent="0.25">
      <c r="A35" s="35" t="s">
        <v>43</v>
      </c>
      <c r="B35" s="36" t="s">
        <v>265</v>
      </c>
      <c r="C35" s="35"/>
      <c r="D35" s="32"/>
    </row>
    <row r="36" spans="1:4" hidden="1" x14ac:dyDescent="0.25">
      <c r="A36" s="35"/>
      <c r="B36" s="36" t="s">
        <v>166</v>
      </c>
      <c r="C36" s="35" t="s">
        <v>167</v>
      </c>
      <c r="D36" s="32"/>
    </row>
    <row r="37" spans="1:4" hidden="1" x14ac:dyDescent="0.25">
      <c r="A37" s="35"/>
      <c r="B37" s="36" t="s">
        <v>168</v>
      </c>
      <c r="C37" s="35" t="s">
        <v>167</v>
      </c>
      <c r="D37" s="32"/>
    </row>
    <row r="38" spans="1:4" x14ac:dyDescent="0.25">
      <c r="A38" s="35"/>
      <c r="B38" s="36" t="s">
        <v>266</v>
      </c>
      <c r="C38" s="35" t="s">
        <v>167</v>
      </c>
      <c r="D38" s="32">
        <f>D46*1.3*5*10</f>
        <v>1404</v>
      </c>
    </row>
    <row r="39" spans="1:4" x14ac:dyDescent="0.25">
      <c r="A39" s="35"/>
      <c r="B39" s="36" t="s">
        <v>46</v>
      </c>
      <c r="C39" s="35" t="s">
        <v>167</v>
      </c>
      <c r="D39" s="32">
        <f>(D23+(D10*1000*2*0.1)*1.3*5*10)</f>
        <v>57141</v>
      </c>
    </row>
    <row r="40" spans="1:4" hidden="1" x14ac:dyDescent="0.25">
      <c r="A40" s="35"/>
      <c r="B40" s="36" t="s">
        <v>171</v>
      </c>
      <c r="C40" s="35" t="s">
        <v>167</v>
      </c>
      <c r="D40" s="32"/>
    </row>
    <row r="41" spans="1:4" x14ac:dyDescent="0.25">
      <c r="A41" s="35"/>
      <c r="B41" s="36" t="s">
        <v>267</v>
      </c>
      <c r="C41" s="35" t="s">
        <v>167</v>
      </c>
      <c r="D41" s="32">
        <f>3.6*1.3*5*10</f>
        <v>234.00000000000003</v>
      </c>
    </row>
    <row r="42" spans="1:4" hidden="1" x14ac:dyDescent="0.25">
      <c r="A42" s="35"/>
      <c r="B42" s="36" t="s">
        <v>173</v>
      </c>
      <c r="C42" s="35" t="s">
        <v>167</v>
      </c>
      <c r="D42" s="32"/>
    </row>
    <row r="43" spans="1:4" ht="31.5" x14ac:dyDescent="0.25">
      <c r="A43" s="35" t="s">
        <v>49</v>
      </c>
      <c r="B43" s="37" t="s">
        <v>268</v>
      </c>
      <c r="C43" s="35" t="s">
        <v>51</v>
      </c>
      <c r="D43" s="32">
        <f>D25*1.3*17.1</f>
        <v>56486.430000000008</v>
      </c>
    </row>
    <row r="44" spans="1:4" x14ac:dyDescent="0.25">
      <c r="A44" s="35" t="s">
        <v>52</v>
      </c>
      <c r="B44" s="36" t="s">
        <v>297</v>
      </c>
      <c r="C44" s="35" t="s">
        <v>51</v>
      </c>
      <c r="D44" s="32">
        <f>D54*1.3*17.1</f>
        <v>102702.6</v>
      </c>
    </row>
    <row r="45" spans="1:4" hidden="1" x14ac:dyDescent="0.25">
      <c r="A45" s="35" t="s">
        <v>269</v>
      </c>
      <c r="B45" s="36" t="s">
        <v>270</v>
      </c>
      <c r="C45" s="35" t="s">
        <v>51</v>
      </c>
      <c r="D45" s="32"/>
    </row>
    <row r="46" spans="1:4" ht="31.5" x14ac:dyDescent="0.25">
      <c r="A46" s="35" t="s">
        <v>53</v>
      </c>
      <c r="B46" s="37" t="s">
        <v>271</v>
      </c>
      <c r="C46" s="35" t="s">
        <v>38</v>
      </c>
      <c r="D46" s="32">
        <v>21.6</v>
      </c>
    </row>
    <row r="47" spans="1:4" ht="31.5" hidden="1" x14ac:dyDescent="0.25">
      <c r="A47" s="35" t="s">
        <v>272</v>
      </c>
      <c r="B47" s="37" t="s">
        <v>273</v>
      </c>
      <c r="C47" s="35" t="s">
        <v>38</v>
      </c>
      <c r="D47" s="32"/>
    </row>
    <row r="48" spans="1:4" x14ac:dyDescent="0.25">
      <c r="A48" s="35" t="s">
        <v>55</v>
      </c>
      <c r="B48" s="36" t="s">
        <v>179</v>
      </c>
      <c r="C48" s="35" t="s">
        <v>42</v>
      </c>
      <c r="D48" s="32">
        <f>D32</f>
        <v>23100</v>
      </c>
    </row>
    <row r="49" spans="1:4" hidden="1" x14ac:dyDescent="0.25">
      <c r="A49" s="35" t="s">
        <v>57</v>
      </c>
      <c r="B49" s="36" t="s">
        <v>180</v>
      </c>
      <c r="C49" s="35" t="s">
        <v>38</v>
      </c>
      <c r="D49" s="32"/>
    </row>
    <row r="50" spans="1:4" ht="31.5" hidden="1" x14ac:dyDescent="0.25">
      <c r="A50" s="35" t="s">
        <v>181</v>
      </c>
      <c r="B50" s="37" t="s">
        <v>182</v>
      </c>
      <c r="C50" s="35" t="s">
        <v>38</v>
      </c>
      <c r="D50" s="32"/>
    </row>
    <row r="51" spans="1:4" x14ac:dyDescent="0.25">
      <c r="A51" s="35"/>
      <c r="B51" s="36"/>
      <c r="C51" s="35"/>
      <c r="D51" s="32"/>
    </row>
    <row r="52" spans="1:4" x14ac:dyDescent="0.2">
      <c r="A52" s="21" t="s">
        <v>59</v>
      </c>
      <c r="B52" s="22" t="s">
        <v>60</v>
      </c>
      <c r="C52" s="23"/>
      <c r="D52" s="28"/>
    </row>
    <row r="53" spans="1:4" hidden="1" x14ac:dyDescent="0.25">
      <c r="A53" s="35" t="s">
        <v>183</v>
      </c>
      <c r="B53" s="36" t="s">
        <v>184</v>
      </c>
      <c r="C53" s="35" t="s">
        <v>30</v>
      </c>
      <c r="D53" s="28"/>
    </row>
    <row r="54" spans="1:4" x14ac:dyDescent="0.25">
      <c r="A54" s="35" t="s">
        <v>61</v>
      </c>
      <c r="B54" s="36" t="s">
        <v>298</v>
      </c>
      <c r="C54" s="35" t="s">
        <v>30</v>
      </c>
      <c r="D54" s="28">
        <f>D10*1000*5.5*0.2</f>
        <v>4620</v>
      </c>
    </row>
    <row r="55" spans="1:4" x14ac:dyDescent="0.25">
      <c r="A55" s="35"/>
      <c r="B55" s="36"/>
      <c r="C55" s="35"/>
      <c r="D55" s="28"/>
    </row>
    <row r="56" spans="1:4" x14ac:dyDescent="0.2">
      <c r="A56" s="21" t="s">
        <v>62</v>
      </c>
      <c r="B56" s="22" t="s">
        <v>63</v>
      </c>
      <c r="C56" s="23"/>
      <c r="D56" s="28"/>
    </row>
    <row r="57" spans="1:4" x14ac:dyDescent="0.2">
      <c r="A57" s="26" t="s">
        <v>64</v>
      </c>
      <c r="B57" s="27" t="s">
        <v>97</v>
      </c>
      <c r="C57" s="26" t="s">
        <v>42</v>
      </c>
      <c r="D57" s="28">
        <f>D48</f>
        <v>23100</v>
      </c>
    </row>
    <row r="58" spans="1:4" x14ac:dyDescent="0.2">
      <c r="A58" s="26"/>
      <c r="B58" s="27"/>
      <c r="C58" s="26"/>
      <c r="D58" s="28"/>
    </row>
    <row r="59" spans="1:4" x14ac:dyDescent="0.25">
      <c r="A59" s="45" t="s">
        <v>66</v>
      </c>
      <c r="B59" s="46" t="s">
        <v>98</v>
      </c>
      <c r="C59" s="44"/>
      <c r="D59" s="28"/>
    </row>
    <row r="60" spans="1:4" hidden="1" x14ac:dyDescent="0.25">
      <c r="A60" s="35" t="s">
        <v>274</v>
      </c>
      <c r="B60" s="36" t="s">
        <v>275</v>
      </c>
      <c r="C60" s="35" t="s">
        <v>38</v>
      </c>
      <c r="D60" s="28"/>
    </row>
    <row r="61" spans="1:4" x14ac:dyDescent="0.25">
      <c r="A61" s="35" t="s">
        <v>99</v>
      </c>
      <c r="B61" s="36" t="s">
        <v>299</v>
      </c>
      <c r="C61" s="35"/>
      <c r="D61" s="28"/>
    </row>
    <row r="62" spans="1:4" x14ac:dyDescent="0.25">
      <c r="A62" s="35"/>
      <c r="B62" s="36" t="s">
        <v>300</v>
      </c>
      <c r="C62" s="35" t="s">
        <v>38</v>
      </c>
      <c r="D62" s="28">
        <f>5.67</f>
        <v>5.67</v>
      </c>
    </row>
    <row r="63" spans="1:4" hidden="1" x14ac:dyDescent="0.25">
      <c r="A63" s="35"/>
      <c r="B63" s="36" t="s">
        <v>227</v>
      </c>
      <c r="C63" s="35" t="s">
        <v>38</v>
      </c>
      <c r="D63" s="28"/>
    </row>
    <row r="64" spans="1:4" hidden="1" x14ac:dyDescent="0.25">
      <c r="A64" s="35"/>
      <c r="B64" s="36" t="s">
        <v>276</v>
      </c>
      <c r="C64" s="35" t="s">
        <v>38</v>
      </c>
      <c r="D64" s="28"/>
    </row>
    <row r="65" spans="1:4" hidden="1" x14ac:dyDescent="0.25">
      <c r="A65" s="35" t="s">
        <v>102</v>
      </c>
      <c r="B65" s="36" t="s">
        <v>277</v>
      </c>
      <c r="C65" s="35" t="s">
        <v>38</v>
      </c>
      <c r="D65" s="28"/>
    </row>
    <row r="66" spans="1:4" hidden="1" x14ac:dyDescent="0.25">
      <c r="A66" s="35" t="s">
        <v>278</v>
      </c>
      <c r="B66" s="36" t="s">
        <v>279</v>
      </c>
      <c r="C66" s="35" t="s">
        <v>38</v>
      </c>
      <c r="D66" s="28"/>
    </row>
    <row r="67" spans="1:4" x14ac:dyDescent="0.25">
      <c r="A67" s="35" t="s">
        <v>100</v>
      </c>
      <c r="B67" s="36" t="s">
        <v>301</v>
      </c>
      <c r="C67" s="35" t="s">
        <v>38</v>
      </c>
      <c r="D67" s="28">
        <v>13.23</v>
      </c>
    </row>
    <row r="68" spans="1:4" x14ac:dyDescent="0.25">
      <c r="A68" s="35" t="s">
        <v>101</v>
      </c>
      <c r="B68" s="36" t="s">
        <v>302</v>
      </c>
      <c r="C68" s="35" t="s">
        <v>38</v>
      </c>
      <c r="D68" s="28">
        <f>D31*0.62*0.1*1.05</f>
        <v>464.81400000000008</v>
      </c>
    </row>
    <row r="69" spans="1:4" x14ac:dyDescent="0.25">
      <c r="A69" s="35"/>
      <c r="B69" s="36"/>
      <c r="C69" s="35"/>
      <c r="D69" s="28"/>
    </row>
    <row r="70" spans="1:4" x14ac:dyDescent="0.25">
      <c r="A70" s="45" t="s">
        <v>106</v>
      </c>
      <c r="B70" s="101" t="s">
        <v>228</v>
      </c>
      <c r="C70" s="44"/>
      <c r="D70" s="28"/>
    </row>
    <row r="71" spans="1:4" hidden="1" x14ac:dyDescent="0.25">
      <c r="A71" s="35" t="s">
        <v>229</v>
      </c>
      <c r="B71" s="37" t="s">
        <v>280</v>
      </c>
      <c r="C71" s="35"/>
      <c r="D71" s="28"/>
    </row>
    <row r="72" spans="1:4" hidden="1" x14ac:dyDescent="0.25">
      <c r="A72" s="35"/>
      <c r="B72" s="37" t="s">
        <v>231</v>
      </c>
      <c r="C72" s="35" t="s">
        <v>89</v>
      </c>
      <c r="D72" s="28"/>
    </row>
    <row r="73" spans="1:4" hidden="1" x14ac:dyDescent="0.25">
      <c r="A73" s="35"/>
      <c r="B73" s="37" t="s">
        <v>232</v>
      </c>
      <c r="C73" s="35" t="s">
        <v>89</v>
      </c>
      <c r="D73" s="28"/>
    </row>
    <row r="74" spans="1:4" hidden="1" x14ac:dyDescent="0.25">
      <c r="A74" s="35"/>
      <c r="B74" s="37" t="s">
        <v>233</v>
      </c>
      <c r="C74" s="35" t="s">
        <v>89</v>
      </c>
      <c r="D74" s="28"/>
    </row>
    <row r="75" spans="1:4" hidden="1" x14ac:dyDescent="0.25">
      <c r="A75" s="35"/>
      <c r="B75" s="37" t="s">
        <v>234</v>
      </c>
      <c r="C75" s="35" t="s">
        <v>89</v>
      </c>
      <c r="D75" s="28"/>
    </row>
    <row r="76" spans="1:4" hidden="1" x14ac:dyDescent="0.25">
      <c r="A76" s="35"/>
      <c r="B76" s="37" t="s">
        <v>235</v>
      </c>
      <c r="C76" s="35" t="s">
        <v>89</v>
      </c>
      <c r="D76" s="28"/>
    </row>
    <row r="77" spans="1:4" hidden="1" x14ac:dyDescent="0.25">
      <c r="A77" s="35"/>
      <c r="B77" s="37" t="s">
        <v>236</v>
      </c>
      <c r="C77" s="35" t="s">
        <v>89</v>
      </c>
      <c r="D77" s="28"/>
    </row>
    <row r="78" spans="1:4" hidden="1" x14ac:dyDescent="0.25">
      <c r="A78" s="35" t="s">
        <v>229</v>
      </c>
      <c r="B78" s="37" t="s">
        <v>281</v>
      </c>
      <c r="C78" s="35"/>
      <c r="D78" s="28"/>
    </row>
    <row r="79" spans="1:4" hidden="1" x14ac:dyDescent="0.25">
      <c r="A79" s="37"/>
      <c r="B79" s="37" t="s">
        <v>234</v>
      </c>
      <c r="C79" s="35" t="s">
        <v>89</v>
      </c>
      <c r="D79" s="28"/>
    </row>
    <row r="80" spans="1:4" hidden="1" x14ac:dyDescent="0.25">
      <c r="A80" s="35" t="s">
        <v>110</v>
      </c>
      <c r="B80" s="37" t="s">
        <v>92</v>
      </c>
      <c r="C80" s="35" t="s">
        <v>38</v>
      </c>
      <c r="D80" s="28"/>
    </row>
    <row r="81" spans="1:4" hidden="1" x14ac:dyDescent="0.25">
      <c r="A81" s="35"/>
      <c r="B81" s="37" t="s">
        <v>282</v>
      </c>
      <c r="C81" s="35" t="s">
        <v>89</v>
      </c>
      <c r="D81" s="28"/>
    </row>
    <row r="82" spans="1:4" hidden="1" x14ac:dyDescent="0.25">
      <c r="A82" s="35" t="s">
        <v>104</v>
      </c>
      <c r="B82" s="37" t="s">
        <v>239</v>
      </c>
      <c r="C82" s="35" t="s">
        <v>89</v>
      </c>
      <c r="D82" s="28"/>
    </row>
    <row r="83" spans="1:4" ht="31.5" hidden="1" x14ac:dyDescent="0.25">
      <c r="A83" s="107" t="s">
        <v>111</v>
      </c>
      <c r="B83" s="37" t="s">
        <v>283</v>
      </c>
      <c r="C83" s="35" t="s">
        <v>38</v>
      </c>
      <c r="D83" s="32"/>
    </row>
    <row r="84" spans="1:4" x14ac:dyDescent="0.25">
      <c r="A84" s="107" t="s">
        <v>112</v>
      </c>
      <c r="B84" s="37" t="s">
        <v>284</v>
      </c>
      <c r="C84" s="35" t="s">
        <v>89</v>
      </c>
      <c r="D84" s="32">
        <v>7</v>
      </c>
    </row>
    <row r="85" spans="1:4" x14ac:dyDescent="0.2">
      <c r="A85" s="108"/>
      <c r="B85" s="109"/>
      <c r="C85" s="108"/>
      <c r="D85" s="28"/>
    </row>
    <row r="86" spans="1:4" x14ac:dyDescent="0.25">
      <c r="A86" s="45" t="s">
        <v>84</v>
      </c>
      <c r="B86" s="46" t="s">
        <v>85</v>
      </c>
      <c r="C86" s="44"/>
      <c r="D86" s="28"/>
    </row>
    <row r="87" spans="1:4" x14ac:dyDescent="0.25">
      <c r="A87" s="35" t="s">
        <v>116</v>
      </c>
      <c r="B87" s="36" t="s">
        <v>117</v>
      </c>
      <c r="C87" s="35" t="s">
        <v>118</v>
      </c>
      <c r="D87" s="41">
        <v>4.2</v>
      </c>
    </row>
    <row r="88" spans="1:4" x14ac:dyDescent="0.25">
      <c r="A88" s="35"/>
      <c r="B88" s="36"/>
      <c r="C88" s="35"/>
      <c r="D88" s="28"/>
    </row>
    <row r="89" spans="1:4" x14ac:dyDescent="0.25">
      <c r="A89" s="35"/>
      <c r="B89" s="36"/>
      <c r="C89" s="35"/>
      <c r="D89" s="28"/>
    </row>
    <row r="90" spans="1:4" x14ac:dyDescent="0.2">
      <c r="A90" s="26"/>
      <c r="B90" s="27"/>
      <c r="C90" s="122"/>
      <c r="D90" s="122"/>
    </row>
    <row r="91" spans="1:4" x14ac:dyDescent="0.2">
      <c r="A91" s="26"/>
      <c r="B91" s="27"/>
      <c r="C91" s="26"/>
      <c r="D91" s="28"/>
    </row>
    <row r="92" spans="1:4" ht="20.100000000000001" customHeight="1" x14ac:dyDescent="0.2">
      <c r="A92" s="123" t="s">
        <v>296</v>
      </c>
      <c r="B92" s="123"/>
      <c r="C92" s="89"/>
      <c r="D92"/>
    </row>
    <row r="93" spans="1:4" ht="20.100000000000001" customHeight="1" x14ac:dyDescent="0.2">
      <c r="A93" s="118" t="s">
        <v>119</v>
      </c>
      <c r="B93" s="119"/>
      <c r="C93" s="90">
        <v>0.1</v>
      </c>
      <c r="D93"/>
    </row>
    <row r="94" spans="1:4" ht="20.100000000000001" customHeight="1" x14ac:dyDescent="0.2">
      <c r="A94" s="118" t="s">
        <v>120</v>
      </c>
      <c r="B94" s="119"/>
      <c r="C94" s="90">
        <v>3.5000000000000003E-2</v>
      </c>
      <c r="D94"/>
    </row>
    <row r="95" spans="1:4" ht="20.100000000000001" customHeight="1" x14ac:dyDescent="0.2">
      <c r="A95" s="118" t="s">
        <v>121</v>
      </c>
      <c r="B95" s="119"/>
      <c r="C95" s="90">
        <v>0.03</v>
      </c>
      <c r="D95"/>
    </row>
    <row r="96" spans="1:4" ht="20.100000000000001" customHeight="1" x14ac:dyDescent="0.2">
      <c r="A96" s="118" t="s">
        <v>122</v>
      </c>
      <c r="B96" s="119"/>
      <c r="C96" s="90" t="s">
        <v>123</v>
      </c>
      <c r="D96"/>
    </row>
    <row r="97" spans="1:4" ht="20.100000000000001" customHeight="1" x14ac:dyDescent="0.2">
      <c r="A97" s="118" t="s">
        <v>124</v>
      </c>
      <c r="B97" s="119"/>
      <c r="C97" s="90">
        <v>0.01</v>
      </c>
      <c r="D97"/>
    </row>
    <row r="98" spans="1:4" ht="20.100000000000001" customHeight="1" x14ac:dyDescent="0.2">
      <c r="A98" s="118" t="s">
        <v>125</v>
      </c>
      <c r="B98" s="119"/>
      <c r="C98" s="90">
        <v>1E-3</v>
      </c>
      <c r="D98"/>
    </row>
    <row r="99" spans="1:4" ht="20.100000000000001" customHeight="1" x14ac:dyDescent="0.2">
      <c r="A99" s="118" t="s">
        <v>126</v>
      </c>
      <c r="B99" s="119"/>
      <c r="C99" s="90">
        <v>7.4999999999999997E-2</v>
      </c>
      <c r="D99"/>
    </row>
    <row r="100" spans="1:4" ht="20.100000000000001" customHeight="1" x14ac:dyDescent="0.2">
      <c r="A100" s="118" t="s">
        <v>127</v>
      </c>
      <c r="B100" s="119"/>
      <c r="C100" s="90" t="s">
        <v>123</v>
      </c>
      <c r="D100"/>
    </row>
    <row r="101" spans="1:4" ht="20.100000000000001" customHeight="1" x14ac:dyDescent="0.2">
      <c r="A101" s="118" t="s">
        <v>128</v>
      </c>
      <c r="B101" s="119"/>
      <c r="C101" s="90">
        <v>0.18</v>
      </c>
      <c r="D101"/>
    </row>
    <row r="102" spans="1:4" ht="20.100000000000001" customHeight="1" x14ac:dyDescent="0.2">
      <c r="A102" s="118" t="s">
        <v>129</v>
      </c>
      <c r="B102" s="119"/>
      <c r="C102" s="90">
        <v>0.1</v>
      </c>
      <c r="D102"/>
    </row>
    <row r="103" spans="1:4" x14ac:dyDescent="0.2">
      <c r="A103" s="110"/>
      <c r="B103" s="110"/>
      <c r="C103" s="67"/>
      <c r="D103"/>
    </row>
    <row r="104" spans="1:4" x14ac:dyDescent="0.2">
      <c r="A104" s="72"/>
      <c r="B104" s="73" t="s">
        <v>144</v>
      </c>
      <c r="C104" s="74"/>
      <c r="D104" s="75"/>
    </row>
    <row r="105" spans="1:4" x14ac:dyDescent="0.2">
      <c r="A105" s="77" t="s">
        <v>16</v>
      </c>
      <c r="B105" s="78" t="s">
        <v>145</v>
      </c>
      <c r="C105" s="74"/>
      <c r="D105" s="79"/>
    </row>
    <row r="106" spans="1:4" x14ac:dyDescent="0.2">
      <c r="A106" s="77" t="s">
        <v>59</v>
      </c>
      <c r="B106" s="126" t="s">
        <v>190</v>
      </c>
      <c r="C106" s="126"/>
      <c r="D106" s="126"/>
    </row>
    <row r="107" spans="1:4" x14ac:dyDescent="0.2">
      <c r="A107" s="80" t="s">
        <v>62</v>
      </c>
      <c r="B107" s="72" t="s">
        <v>191</v>
      </c>
      <c r="C107" s="72"/>
      <c r="D107" s="79"/>
    </row>
    <row r="108" spans="1:4" x14ac:dyDescent="0.2">
      <c r="A108" s="80" t="s">
        <v>66</v>
      </c>
      <c r="B108" s="72" t="s">
        <v>208</v>
      </c>
      <c r="C108" s="72"/>
      <c r="D108" s="79"/>
    </row>
    <row r="109" spans="1:4" x14ac:dyDescent="0.2">
      <c r="A109" s="77" t="s">
        <v>106</v>
      </c>
      <c r="B109" s="113" t="s">
        <v>285</v>
      </c>
      <c r="C109" s="113"/>
      <c r="D109" s="113"/>
    </row>
    <row r="110" spans="1:4" x14ac:dyDescent="0.2">
      <c r="A110" s="80" t="s">
        <v>84</v>
      </c>
      <c r="B110" s="113" t="s">
        <v>194</v>
      </c>
      <c r="C110" s="113"/>
      <c r="D110" s="113"/>
    </row>
    <row r="111" spans="1:4" x14ac:dyDescent="0.2">
      <c r="A111" s="77" t="s">
        <v>151</v>
      </c>
      <c r="B111" s="78" t="s">
        <v>195</v>
      </c>
      <c r="C111" s="74"/>
      <c r="D111" s="75"/>
    </row>
    <row r="112" spans="1:4" x14ac:dyDescent="0.2">
      <c r="A112" s="77"/>
      <c r="B112" s="78"/>
      <c r="C112" s="74"/>
      <c r="D112" s="75"/>
    </row>
    <row r="113" spans="1:4" ht="15.75" customHeight="1" x14ac:dyDescent="0.2">
      <c r="A113" s="81"/>
      <c r="B113" s="82" t="s">
        <v>196</v>
      </c>
      <c r="C113" s="87" t="s">
        <v>154</v>
      </c>
      <c r="D113" s="84"/>
    </row>
    <row r="114" spans="1:4" x14ac:dyDescent="0.2">
      <c r="A114" s="81"/>
      <c r="B114" s="83" t="s">
        <v>155</v>
      </c>
      <c r="C114" s="78" t="s">
        <v>332</v>
      </c>
      <c r="D114" s="84"/>
    </row>
    <row r="115" spans="1:4" ht="15.75" customHeight="1" x14ac:dyDescent="0.2">
      <c r="A115" s="74"/>
      <c r="B115" s="78" t="s">
        <v>210</v>
      </c>
      <c r="C115" s="78" t="s">
        <v>331</v>
      </c>
      <c r="D115" s="75"/>
    </row>
    <row r="116" spans="1:4" x14ac:dyDescent="0.2">
      <c r="A116" s="74"/>
      <c r="B116" s="78" t="s">
        <v>156</v>
      </c>
      <c r="C116" s="78" t="s">
        <v>292</v>
      </c>
      <c r="D116" s="75"/>
    </row>
    <row r="117" spans="1:4" x14ac:dyDescent="0.2">
      <c r="A117" s="74"/>
      <c r="B117" s="72"/>
      <c r="C117" s="92" t="s">
        <v>312</v>
      </c>
      <c r="D117" s="75"/>
    </row>
    <row r="118" spans="1:4" x14ac:dyDescent="0.2">
      <c r="A118" s="74"/>
      <c r="B118" s="74"/>
      <c r="C118" s="74"/>
      <c r="D118" s="86"/>
    </row>
    <row r="119" spans="1:4" x14ac:dyDescent="0.2">
      <c r="A119" s="74"/>
      <c r="B119" s="74"/>
      <c r="C119" s="74"/>
      <c r="D119" s="86"/>
    </row>
  </sheetData>
  <mergeCells count="18">
    <mergeCell ref="B110:D110"/>
    <mergeCell ref="A2:D2"/>
    <mergeCell ref="A3:D3"/>
    <mergeCell ref="A6:D6"/>
    <mergeCell ref="C90:D90"/>
    <mergeCell ref="A92:B92"/>
    <mergeCell ref="A93:B93"/>
    <mergeCell ref="A94:B94"/>
    <mergeCell ref="A95:B95"/>
    <mergeCell ref="A96:B96"/>
    <mergeCell ref="A98:B98"/>
    <mergeCell ref="A99:B99"/>
    <mergeCell ref="A100:B100"/>
    <mergeCell ref="A101:B101"/>
    <mergeCell ref="A102:B102"/>
    <mergeCell ref="A97:B97"/>
    <mergeCell ref="B106:D106"/>
    <mergeCell ref="B109:D109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EL TABLON </vt:lpstr>
      <vt:lpstr>la ceiba </vt:lpstr>
      <vt:lpstr>Cruce Las Lilas</vt:lpstr>
      <vt:lpstr>Camino Cruce El Gorro </vt:lpstr>
      <vt:lpstr>Los Hoyos - El Placer</vt:lpstr>
      <vt:lpstr>Ranchito - La Ceiba</vt:lpstr>
      <vt:lpstr>'Camino Cruce El Gorro '!Área_de_impresión</vt:lpstr>
      <vt:lpstr>'Cruce Las Lilas'!Área_de_impresión</vt:lpstr>
      <vt:lpstr>'EL TABLON '!Área_de_impresión</vt:lpstr>
      <vt:lpstr>'la ceiba '!Área_de_impresión</vt:lpstr>
      <vt:lpstr>'Los Hoyos - El Placer'!Área_de_impresión</vt:lpstr>
      <vt:lpstr>'Ranchito - La Ceiba'!Área_de_impresión</vt:lpstr>
      <vt:lpstr>'Camino Cruce El Gorro '!Títulos_a_imprimir</vt:lpstr>
      <vt:lpstr>'Cruce Las Lilas'!Títulos_a_imprimir</vt:lpstr>
      <vt:lpstr>'EL TABLON '!Títulos_a_imprimir</vt:lpstr>
      <vt:lpstr>'la ceiba '!Títulos_a_imprimir</vt:lpstr>
      <vt:lpstr>'Los Hoyos - El Placer'!Títulos_a_imprimir</vt:lpstr>
      <vt:lpstr>'Ranchito - La Ceiba'!Títulos_a_imprimir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Andrés Arias Tejada</dc:creator>
  <cp:lastModifiedBy>Jonás Sención</cp:lastModifiedBy>
  <cp:lastPrinted>2019-07-05T20:49:28Z</cp:lastPrinted>
  <dcterms:created xsi:type="dcterms:W3CDTF">2019-07-05T20:04:09Z</dcterms:created>
  <dcterms:modified xsi:type="dcterms:W3CDTF">2019-07-12T19:59:41Z</dcterms:modified>
</cp:coreProperties>
</file>