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wsantos\Desktop\PROCESO LICITACION ASFALTO CAMINOS VECINALES\INVITACION PRESENTACION OFERTAS\Relacion de Partidas\"/>
    </mc:Choice>
  </mc:AlternateContent>
  <xr:revisionPtr revIDLastSave="0" documentId="13_ncr:1_{F32775CD-8D9D-4BA6-ADB8-1FE18E5EE8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 TERMINACION LOTE 11" sheetId="14" r:id="rId1"/>
  </sheets>
  <externalReferences>
    <externalReference r:id="rId2"/>
    <externalReference r:id="rId3"/>
  </externalReferences>
  <definedNames>
    <definedName name="Agregados">[1]Materiales!$B$4</definedName>
    <definedName name="Agregados_Hormigon">[1]Materiales!$B$5</definedName>
    <definedName name="Albañil_Dia">[1]MO!$C$14</definedName>
    <definedName name="_xlnm.Print_Area" localSheetId="0">'PRESUPUESTO TERMINACION LOTE 11'!$A$1:$F$113</definedName>
    <definedName name="Ayudante">[2]MO!$C$22</definedName>
    <definedName name="Carpintero_1ra">[2]MO!$C$21</definedName>
    <definedName name="Carpintero_2da">[2]MO!$C$20</definedName>
    <definedName name="Cemento_Gris">[1]Materiales!$B$3</definedName>
    <definedName name="LIGADOYVAC_2FDAS">#REF!</definedName>
    <definedName name="Madera">[1]Materiales!$B$1</definedName>
    <definedName name="Obrero_Dia">[2]MO!$C$11</definedName>
    <definedName name="Obrero_Hr">[1]MO!$D$11</definedName>
    <definedName name="Sereno_Mes">[2]MO!$B$16</definedName>
    <definedName name="_xlnm.Print_Titles" localSheetId="0">'PRESUPUESTO TERMINACION LOTE 11'!$1:$17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8" i="14" l="1"/>
  <c r="F94" i="14"/>
  <c r="F82" i="14"/>
  <c r="D53" i="14"/>
  <c r="D45" i="14"/>
  <c r="F45" i="14" s="1"/>
  <c r="D93" i="14"/>
  <c r="F93" i="14" s="1"/>
  <c r="D63" i="14"/>
  <c r="F63" i="14" s="1"/>
  <c r="D52" i="14"/>
  <c r="D46" i="14"/>
  <c r="D36" i="14"/>
  <c r="F36" i="14" s="1"/>
  <c r="D34" i="14"/>
  <c r="F34" i="14" s="1"/>
  <c r="F86" i="14"/>
  <c r="D50" i="14"/>
  <c r="D43" i="14"/>
  <c r="F95" i="14"/>
  <c r="F90" i="14"/>
  <c r="F87" i="14"/>
  <c r="F65" i="14"/>
  <c r="F51" i="14"/>
  <c r="F33" i="14"/>
  <c r="F92" i="14"/>
  <c r="F89" i="14"/>
  <c r="F88" i="14"/>
  <c r="D80" i="14"/>
  <c r="F80" i="14" s="1"/>
  <c r="F79" i="14"/>
  <c r="D77" i="14"/>
  <c r="D78" i="14" s="1"/>
  <c r="F78" i="14" s="1"/>
  <c r="D76" i="14"/>
  <c r="F76" i="14" s="1"/>
  <c r="D72" i="14"/>
  <c r="F72" i="14" s="1"/>
  <c r="D71" i="14"/>
  <c r="F71" i="14" s="1"/>
  <c r="F69" i="14"/>
  <c r="F66" i="14"/>
  <c r="F62" i="14"/>
  <c r="D61" i="14"/>
  <c r="F61" i="14" s="1"/>
  <c r="F47" i="14"/>
  <c r="D44" i="14"/>
  <c r="F44" i="14" s="1"/>
  <c r="F43" i="14"/>
  <c r="D41" i="14"/>
  <c r="D42" i="14" s="1"/>
  <c r="D35" i="14"/>
  <c r="D32" i="14"/>
  <c r="D37" i="14" s="1"/>
  <c r="F37" i="14" s="1"/>
  <c r="F25" i="14"/>
  <c r="D40" i="14" l="1"/>
  <c r="F42" i="14"/>
  <c r="F52" i="14"/>
  <c r="F54" i="14"/>
  <c r="F77" i="14"/>
  <c r="F68" i="14"/>
  <c r="F24" i="14"/>
  <c r="F40" i="14"/>
  <c r="F41" i="14"/>
  <c r="F50" i="14"/>
  <c r="F75" i="14"/>
  <c r="F46" i="14"/>
  <c r="F58" i="14"/>
  <c r="F23" i="14"/>
  <c r="F32" i="14"/>
  <c r="F35" i="14"/>
  <c r="F70" i="14"/>
  <c r="F22" i="14"/>
  <c r="F27" i="14"/>
  <c r="F53" i="14"/>
  <c r="F67" i="14"/>
  <c r="F83" i="14"/>
  <c r="F30" i="14"/>
  <c r="F31" i="14"/>
  <c r="F84" i="14"/>
  <c r="F85" i="14"/>
  <c r="F39" i="14" l="1"/>
  <c r="F49" i="14"/>
  <c r="F29" i="14"/>
  <c r="F74" i="14"/>
  <c r="F26" i="14"/>
  <c r="F21" i="14" s="1"/>
  <c r="F59" i="14" l="1"/>
  <c r="F56" i="14" s="1"/>
  <c r="E102" i="14" l="1"/>
  <c r="F102" i="14" s="1"/>
  <c r="E101" i="14"/>
  <c r="F101" i="14" s="1"/>
  <c r="E107" i="14"/>
  <c r="F107" i="14" s="1"/>
  <c r="E106" i="14"/>
  <c r="F106" i="14" s="1"/>
  <c r="E105" i="14"/>
  <c r="F105" i="14" s="1"/>
  <c r="E104" i="14"/>
  <c r="F104" i="14" s="1"/>
  <c r="E103" i="14"/>
  <c r="F103" i="14" s="1"/>
  <c r="F109" i="14" l="1"/>
  <c r="F111" i="14" s="1"/>
  <c r="F113" i="14" s="1"/>
  <c r="F115" i="14" s="1"/>
</calcChain>
</file>

<file path=xl/sharedStrings.xml><?xml version="1.0" encoding="utf-8"?>
<sst xmlns="http://schemas.openxmlformats.org/spreadsheetml/2006/main" count="168" uniqueCount="124">
  <si>
    <t>REPUBLICA DOMINICANA</t>
  </si>
  <si>
    <t>MINISTERIO DE OBRAS PUBLICAS Y COMUNICACIONES  (MOPC)</t>
  </si>
  <si>
    <t>No.</t>
  </si>
  <si>
    <t>D E S C R I P C I O N</t>
  </si>
  <si>
    <t>UN</t>
  </si>
  <si>
    <t xml:space="preserve">PRESUPUESTO DE LA OBRA </t>
  </si>
  <si>
    <t>CANTIDAD</t>
  </si>
  <si>
    <t>P.U.</t>
  </si>
  <si>
    <t>VALOR</t>
  </si>
  <si>
    <t>``</t>
  </si>
  <si>
    <t>TRABAJOS  GENERALES</t>
  </si>
  <si>
    <t>P.A.</t>
  </si>
  <si>
    <t>Campamento</t>
  </si>
  <si>
    <t>Transporte y Desmovilización de Equipo</t>
  </si>
  <si>
    <t>Rotulo de Identificación del Proyecto</t>
  </si>
  <si>
    <t>Mantenimiento de Tránsito y Construcción de Desvíos</t>
  </si>
  <si>
    <t>Señalización de Seguridad y Protección Individual y Colectiva</t>
  </si>
  <si>
    <t>MOVIMIENTO DE TIERRA</t>
  </si>
  <si>
    <t>M2</t>
  </si>
  <si>
    <t>Remoción, Demolición de Obstáculos y Estructuras Existentes</t>
  </si>
  <si>
    <t>ML</t>
  </si>
  <si>
    <t>UD</t>
  </si>
  <si>
    <t>Excavación no Clasificada en la vía (60 m de Acarreo Libre)</t>
  </si>
  <si>
    <t>M3N</t>
  </si>
  <si>
    <t>M</t>
  </si>
  <si>
    <t>M3C</t>
  </si>
  <si>
    <t>Escarificación de Superficie</t>
  </si>
  <si>
    <t>M3E-KM</t>
  </si>
  <si>
    <t>Control de Vegetación Lateral</t>
  </si>
  <si>
    <t>CONSTRUCCIÓN DE CALZADA</t>
  </si>
  <si>
    <t>Excavación de Préstamos Caso I</t>
  </si>
  <si>
    <t>Terminación de Superficie (Refine)</t>
  </si>
  <si>
    <t>CAPA DE RODADURA</t>
  </si>
  <si>
    <t>TRABAJOS DE DRENAJE</t>
  </si>
  <si>
    <t>Limpieza en Drenajes</t>
  </si>
  <si>
    <t>5.2.1</t>
  </si>
  <si>
    <t>Limpieza de Alcantarillas a Mano, Incluye Bote de Material</t>
  </si>
  <si>
    <t>5.2.2</t>
  </si>
  <si>
    <t>Limpieza de Cunetas, Incluye Bote de Material</t>
  </si>
  <si>
    <t>Reparación de Obras de Drenaje</t>
  </si>
  <si>
    <t>5.3.1</t>
  </si>
  <si>
    <t>5.3.2</t>
  </si>
  <si>
    <t>Suministro, Transporte, Colocación de Alcantarillas Tubulares de H.A de 36" de Diámetro</t>
  </si>
  <si>
    <t>Excavación para Alcantarillas y Estructuras</t>
  </si>
  <si>
    <t>Material de Asiento</t>
  </si>
  <si>
    <t>Relleno sobre Alcantarilla y en Cabezales</t>
  </si>
  <si>
    <t>Construcción de Encaches en Canalizaciones y Taludes de Corte</t>
  </si>
  <si>
    <t>ESTRUCTURAS</t>
  </si>
  <si>
    <t>Construcción de Cabezales en Alcantarillas</t>
  </si>
  <si>
    <t>M3</t>
  </si>
  <si>
    <t>Excavación para Desvíos de Río en Badenes</t>
  </si>
  <si>
    <t>Acero en Estructuras</t>
  </si>
  <si>
    <t>QQ</t>
  </si>
  <si>
    <t>Construcción de Muros de Gaviones</t>
  </si>
  <si>
    <t>OBRAS COMPLEMENTARIAS</t>
  </si>
  <si>
    <t>Construcción de Losas Peatonales (1.00 m x 2.00 m x 0.1m)</t>
  </si>
  <si>
    <t>Pintura</t>
  </si>
  <si>
    <t>PA</t>
  </si>
  <si>
    <t>Dirección Técnica</t>
  </si>
  <si>
    <t>Seguros y Fianzas</t>
  </si>
  <si>
    <t>Gastos Administrativos</t>
  </si>
  <si>
    <t>Codia</t>
  </si>
  <si>
    <t>ITBIS (18% del 10%)</t>
  </si>
  <si>
    <t>Transporte de Materiales</t>
  </si>
  <si>
    <t>Ley No. 6/86</t>
  </si>
  <si>
    <t>A</t>
  </si>
  <si>
    <t>TOTAL CD+CI===&gt;</t>
  </si>
  <si>
    <t>TOTAL CD+CI ==&gt;</t>
  </si>
  <si>
    <t xml:space="preserve">Relleno en Plataforma </t>
  </si>
  <si>
    <t>I</t>
  </si>
  <si>
    <t>II</t>
  </si>
  <si>
    <t>COSTOS INDIRECTOS</t>
  </si>
  <si>
    <t>III</t>
  </si>
  <si>
    <t>TOTAL COSTOS DIRECTOS ==&gt;</t>
  </si>
  <si>
    <t>TOTAL COSTOS INDIRECTOS ==&gt;</t>
  </si>
  <si>
    <t>Construcción de Losas Vehiculares (3.00 m x 2.00 m x 0.2m</t>
  </si>
  <si>
    <t>Construcción de Badenes a Cielo Abierto</t>
  </si>
  <si>
    <t>Hormigón Ciclópeo en Badenes a Cielo Abierto</t>
  </si>
  <si>
    <t>TOTAL CONTRATO ==&gt;</t>
  </si>
  <si>
    <t>6.5.1</t>
  </si>
  <si>
    <t>LONGITUD :  19.46 kms</t>
  </si>
  <si>
    <t>Camino Vecinal Guayabal - Los Bolos - El Maniel - Barrera. Longitud = 19.46 km</t>
  </si>
  <si>
    <t>Riego de Adherencia</t>
  </si>
  <si>
    <t>Excavación en roca</t>
  </si>
  <si>
    <t>Acarreo Adicional de Material de Relleno (Distancia 10 Kms)</t>
  </si>
  <si>
    <t>Perfilación de Taludes</t>
  </si>
  <si>
    <t>Construcción de Cunetas</t>
  </si>
  <si>
    <t>Disipadores encachados</t>
  </si>
  <si>
    <t>Reparación de Cunetas en encaches</t>
  </si>
  <si>
    <t>Reparación de Cunetas en hormigón</t>
  </si>
  <si>
    <t>Barandas metálicas</t>
  </si>
  <si>
    <t>Construcción de cunetas en hormigón simple</t>
  </si>
  <si>
    <t>M3S</t>
  </si>
  <si>
    <t>Ingeniería y Control de Calidad</t>
  </si>
  <si>
    <t>Limpieza, Desmonte y destronque Tipo A</t>
  </si>
  <si>
    <t>HA</t>
  </si>
  <si>
    <t>5.1.2</t>
  </si>
  <si>
    <t>5.1.3</t>
  </si>
  <si>
    <t>Suministro, Transporte, Colocación de Alcantarillas Tubulares de H.A de 48" de Diámetro</t>
  </si>
  <si>
    <t>Limpieza de Disipadores</t>
  </si>
  <si>
    <t xml:space="preserve">Contenes </t>
  </si>
  <si>
    <t>Aceras</t>
  </si>
  <si>
    <t>Limpieza Final</t>
  </si>
  <si>
    <t>Bote de material inservible (5.00KM)</t>
  </si>
  <si>
    <t>Acarreo Adicional de Hormigon Asfaltico (Distancia 70 Kms)</t>
  </si>
  <si>
    <t>Suministro y Colocación de Hormigón Asfáltico</t>
  </si>
  <si>
    <t>Acarreo Adicional de Material de Sub-Base (Distancia 10 Kms)</t>
  </si>
  <si>
    <t>Acarreo Adicional de Material de Base (Distancia 13 Kms)</t>
  </si>
  <si>
    <t>Excavación de Cuneta Con Mini Retro (Incluye Bote)</t>
  </si>
  <si>
    <t>Colocación y Compactación de material de sub-base</t>
  </si>
  <si>
    <t xml:space="preserve">Colocación y Compactación de material de Base </t>
  </si>
  <si>
    <t>PLAN DE GESTIÓN AMBIENTAL</t>
  </si>
  <si>
    <t>Plan de Gestión Ambiental</t>
  </si>
  <si>
    <t>Riego de Imprimación (0.5GLS/M2)</t>
  </si>
  <si>
    <t>Señalización Vertical Informativa</t>
  </si>
  <si>
    <t>señalización Vertical Preventiva</t>
  </si>
  <si>
    <t>7.9.1</t>
  </si>
  <si>
    <t>7.9.2</t>
  </si>
  <si>
    <t>Demarcacion Horizontal de 10 cms  Con Pintura de Trafico</t>
  </si>
  <si>
    <t>LOTE: 2</t>
  </si>
  <si>
    <t>Pintura de Seguridad en Cabezales, Reductores, etc.</t>
  </si>
  <si>
    <t>PROGRAMA DE MEJORAMIENTO DE INFRAESTRUCTURA VIAL, PRÈSTAMO BID NO. 5504/OC-DR</t>
  </si>
  <si>
    <t>UNIDAD EJECUTORA DE PROYECTOS FINANCIADOS CON RECURSOS EXTERNOS</t>
  </si>
  <si>
    <t>ANCHO PROMEDIO: 6.5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</si>
</sst>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&quot;RD$&quot;#,##0_);[Red]\(&quot;RD$&quot;#,##0\)"/>
    <numFmt numFmtId="166" formatCode="_(&quot;RD$&quot;* #,##0.00_);_(&quot;RD$&quot;* \(#,##0.00\);_(&quot;RD$&quot;* &quot;-&quot;??_);_(@_)"/>
    <numFmt numFmtId="167" formatCode="_ * #,##0.00_ ;_ * \-#,##0.00_ ;_ * &quot;-&quot;??_ ;_ @_ "/>
    <numFmt numFmtId="168" formatCode="0.0%"/>
    <numFmt numFmtId="169" formatCode="[$$-409]#,##0.00"/>
    <numFmt numFmtId="170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b/>
      <sz val="18"/>
      <name val="Times New Roman"/>
      <family val="1"/>
    </font>
    <font>
      <sz val="14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b/>
      <sz val="14"/>
      <color rgb="FF000000"/>
      <name val="Century Gothic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6"/>
      <color indexed="8"/>
      <name val="Arial"/>
      <family val="2"/>
    </font>
    <font>
      <b/>
      <sz val="18"/>
      <name val="Arial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2"/>
      <color indexed="8"/>
      <name val="Verdana"/>
      <family val="2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3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26" fillId="0" borderId="0"/>
    <xf numFmtId="0" fontId="6" fillId="0" borderId="0"/>
    <xf numFmtId="164" fontId="3" fillId="0" borderId="0" applyFont="0" applyFill="0" applyBorder="0" applyAlignment="0" applyProtection="0"/>
    <xf numFmtId="0" fontId="6" fillId="0" borderId="0"/>
    <xf numFmtId="169" fontId="7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4" fontId="8" fillId="0" borderId="6" xfId="0" applyNumberFormat="1" applyFont="1" applyBorder="1" applyAlignment="1">
      <alignment horizontal="right" vertical="center"/>
    </xf>
    <xf numFmtId="0" fontId="11" fillId="0" borderId="0" xfId="5" applyAlignment="1">
      <alignment vertical="center"/>
    </xf>
    <xf numFmtId="43" fontId="11" fillId="0" borderId="0" xfId="1" applyFont="1" applyAlignment="1">
      <alignment vertical="center"/>
    </xf>
    <xf numFmtId="0" fontId="10" fillId="0" borderId="19" xfId="7" applyFont="1" applyBorder="1" applyAlignment="1">
      <alignment horizontal="center" vertical="center" wrapText="1"/>
    </xf>
    <xf numFmtId="0" fontId="12" fillId="0" borderId="19" xfId="5" applyFont="1" applyBorder="1" applyAlignment="1">
      <alignment horizontal="center" vertical="center" wrapText="1"/>
    </xf>
    <xf numFmtId="43" fontId="12" fillId="0" borderId="19" xfId="1" applyFont="1" applyBorder="1" applyAlignment="1">
      <alignment horizontal="center" vertical="center"/>
    </xf>
    <xf numFmtId="0" fontId="0" fillId="0" borderId="0" xfId="0" applyAlignment="1">
      <alignment wrapText="1"/>
    </xf>
    <xf numFmtId="43" fontId="8" fillId="0" borderId="6" xfId="1" applyFont="1" applyBorder="1" applyAlignment="1">
      <alignment horizontal="right" vertical="center"/>
    </xf>
    <xf numFmtId="43" fontId="0" fillId="0" borderId="0" xfId="1" applyFont="1"/>
    <xf numFmtId="0" fontId="8" fillId="0" borderId="6" xfId="0" applyFont="1" applyBorder="1" applyAlignment="1">
      <alignment horizontal="center" vertical="center"/>
    </xf>
    <xf numFmtId="0" fontId="11" fillId="0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15" fillId="3" borderId="15" xfId="0" applyFont="1" applyFill="1" applyBorder="1" applyAlignment="1">
      <alignment horizontal="center" vertical="center" wrapText="1"/>
    </xf>
    <xf numFmtId="0" fontId="14" fillId="0" borderId="19" xfId="0" applyFont="1" applyBorder="1"/>
    <xf numFmtId="0" fontId="16" fillId="0" borderId="0" xfId="0" applyFont="1"/>
    <xf numFmtId="0" fontId="16" fillId="0" borderId="0" xfId="0" applyFont="1" applyAlignment="1">
      <alignment vertical="center"/>
    </xf>
    <xf numFmtId="0" fontId="18" fillId="0" borderId="28" xfId="0" applyFont="1" applyBorder="1" applyAlignment="1">
      <alignment horizontal="left"/>
    </xf>
    <xf numFmtId="0" fontId="18" fillId="0" borderId="29" xfId="0" applyFont="1" applyBorder="1"/>
    <xf numFmtId="0" fontId="18" fillId="0" borderId="29" xfId="0" applyFont="1" applyBorder="1" applyAlignment="1">
      <alignment horizontal="center" vertical="center"/>
    </xf>
    <xf numFmtId="43" fontId="18" fillId="0" borderId="29" xfId="1" applyFont="1" applyBorder="1"/>
    <xf numFmtId="0" fontId="19" fillId="0" borderId="30" xfId="0" applyFont="1" applyBorder="1" applyAlignment="1">
      <alignment horizontal="left" indent="1"/>
    </xf>
    <xf numFmtId="0" fontId="19" fillId="0" borderId="22" xfId="0" applyFont="1" applyBorder="1"/>
    <xf numFmtId="0" fontId="19" fillId="0" borderId="22" xfId="0" applyFont="1" applyBorder="1" applyAlignment="1">
      <alignment horizontal="center" vertical="center"/>
    </xf>
    <xf numFmtId="43" fontId="19" fillId="0" borderId="22" xfId="1" applyFont="1" applyBorder="1"/>
    <xf numFmtId="0" fontId="19" fillId="0" borderId="31" xfId="0" applyFont="1" applyBorder="1" applyAlignment="1">
      <alignment horizontal="left" indent="1"/>
    </xf>
    <xf numFmtId="0" fontId="19" fillId="0" borderId="20" xfId="0" applyFont="1" applyBorder="1"/>
    <xf numFmtId="0" fontId="19" fillId="0" borderId="20" xfId="0" applyFont="1" applyBorder="1" applyAlignment="1">
      <alignment horizontal="center" vertical="center"/>
    </xf>
    <xf numFmtId="43" fontId="19" fillId="0" borderId="20" xfId="1" applyFont="1" applyBorder="1"/>
    <xf numFmtId="0" fontId="19" fillId="0" borderId="24" xfId="0" applyFont="1" applyBorder="1"/>
    <xf numFmtId="0" fontId="19" fillId="0" borderId="24" xfId="0" applyFont="1" applyBorder="1" applyAlignment="1">
      <alignment horizontal="center" vertical="center"/>
    </xf>
    <xf numFmtId="43" fontId="19" fillId="0" borderId="24" xfId="1" applyFont="1" applyBorder="1"/>
    <xf numFmtId="0" fontId="19" fillId="0" borderId="36" xfId="0" applyFont="1" applyBorder="1"/>
    <xf numFmtId="0" fontId="19" fillId="0" borderId="25" xfId="0" applyFont="1" applyBorder="1"/>
    <xf numFmtId="43" fontId="19" fillId="0" borderId="25" xfId="1" applyFont="1" applyBorder="1"/>
    <xf numFmtId="0" fontId="18" fillId="0" borderId="34" xfId="0" applyFont="1" applyBorder="1" applyAlignment="1">
      <alignment horizontal="left"/>
    </xf>
    <xf numFmtId="0" fontId="18" fillId="0" borderId="23" xfId="0" applyFont="1" applyBorder="1"/>
    <xf numFmtId="0" fontId="18" fillId="0" borderId="23" xfId="0" applyFont="1" applyBorder="1" applyAlignment="1">
      <alignment horizontal="center" vertical="center"/>
    </xf>
    <xf numFmtId="43" fontId="18" fillId="0" borderId="23" xfId="1" applyFont="1" applyBorder="1"/>
    <xf numFmtId="0" fontId="19" fillId="0" borderId="31" xfId="0" applyFont="1" applyBorder="1" applyAlignment="1">
      <alignment horizontal="left"/>
    </xf>
    <xf numFmtId="0" fontId="19" fillId="0" borderId="32" xfId="0" applyFont="1" applyBorder="1" applyAlignment="1">
      <alignment horizontal="left"/>
    </xf>
    <xf numFmtId="43" fontId="19" fillId="0" borderId="33" xfId="1" applyFont="1" applyBorder="1"/>
    <xf numFmtId="0" fontId="19" fillId="0" borderId="30" xfId="0" applyFont="1" applyBorder="1" applyAlignment="1">
      <alignment horizontal="left"/>
    </xf>
    <xf numFmtId="0" fontId="19" fillId="0" borderId="34" xfId="0" applyFont="1" applyBorder="1" applyAlignment="1">
      <alignment horizontal="left"/>
    </xf>
    <xf numFmtId="0" fontId="19" fillId="0" borderId="23" xfId="0" applyFont="1" applyBorder="1"/>
    <xf numFmtId="0" fontId="19" fillId="0" borderId="23" xfId="0" applyFont="1" applyBorder="1" applyAlignment="1">
      <alignment horizontal="center" vertical="center"/>
    </xf>
    <xf numFmtId="0" fontId="18" fillId="0" borderId="36" xfId="0" applyFont="1" applyBorder="1" applyAlignment="1">
      <alignment horizontal="left"/>
    </xf>
    <xf numFmtId="0" fontId="18" fillId="0" borderId="25" xfId="0" applyFont="1" applyBorder="1"/>
    <xf numFmtId="0" fontId="18" fillId="0" borderId="25" xfId="0" applyFont="1" applyBorder="1" applyAlignment="1">
      <alignment horizontal="center" vertical="center"/>
    </xf>
    <xf numFmtId="43" fontId="18" fillId="0" borderId="25" xfId="1" applyFont="1" applyBorder="1"/>
    <xf numFmtId="168" fontId="19" fillId="0" borderId="22" xfId="2" applyNumberFormat="1" applyFont="1" applyBorder="1"/>
    <xf numFmtId="168" fontId="19" fillId="0" borderId="20" xfId="2" applyNumberFormat="1" applyFont="1" applyBorder="1"/>
    <xf numFmtId="0" fontId="19" fillId="0" borderId="21" xfId="0" applyFont="1" applyBorder="1"/>
    <xf numFmtId="0" fontId="19" fillId="0" borderId="21" xfId="0" applyFont="1" applyBorder="1" applyAlignment="1">
      <alignment horizontal="center" vertical="center"/>
    </xf>
    <xf numFmtId="43" fontId="19" fillId="0" borderId="21" xfId="1" applyFont="1" applyBorder="1"/>
    <xf numFmtId="0" fontId="19" fillId="0" borderId="3" xfId="0" applyFont="1" applyBorder="1"/>
    <xf numFmtId="43" fontId="19" fillId="0" borderId="0" xfId="1" applyFont="1" applyBorder="1"/>
    <xf numFmtId="0" fontId="19" fillId="0" borderId="4" xfId="0" applyFont="1" applyBorder="1"/>
    <xf numFmtId="0" fontId="20" fillId="0" borderId="0" xfId="0" applyFont="1" applyAlignment="1">
      <alignment vertical="center" wrapText="1"/>
    </xf>
    <xf numFmtId="0" fontId="19" fillId="0" borderId="20" xfId="0" applyFont="1" applyBorder="1" applyAlignment="1">
      <alignment wrapText="1"/>
    </xf>
    <xf numFmtId="0" fontId="19" fillId="0" borderId="31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24" xfId="0" applyFont="1" applyBorder="1" applyAlignment="1">
      <alignment vertical="center" wrapText="1"/>
    </xf>
    <xf numFmtId="43" fontId="19" fillId="0" borderId="24" xfId="1" applyFont="1" applyBorder="1" applyAlignment="1">
      <alignment vertical="center"/>
    </xf>
    <xf numFmtId="0" fontId="19" fillId="0" borderId="20" xfId="0" applyFont="1" applyBorder="1" applyAlignment="1">
      <alignment vertical="center" wrapText="1"/>
    </xf>
    <xf numFmtId="43" fontId="16" fillId="0" borderId="0" xfId="0" applyNumberFormat="1" applyFont="1"/>
    <xf numFmtId="0" fontId="19" fillId="0" borderId="25" xfId="0" applyFont="1" applyBorder="1" applyAlignment="1">
      <alignment horizontal="center" vertical="center"/>
    </xf>
    <xf numFmtId="0" fontId="19" fillId="0" borderId="27" xfId="0" applyFont="1" applyBorder="1"/>
    <xf numFmtId="0" fontId="18" fillId="0" borderId="31" xfId="0" applyFont="1" applyBorder="1" applyAlignment="1">
      <alignment horizontal="left"/>
    </xf>
    <xf numFmtId="0" fontId="18" fillId="0" borderId="20" xfId="0" applyFont="1" applyBorder="1"/>
    <xf numFmtId="43" fontId="19" fillId="0" borderId="33" xfId="1" applyFont="1" applyBorder="1" applyAlignment="1">
      <alignment vertical="center"/>
    </xf>
    <xf numFmtId="43" fontId="19" fillId="2" borderId="20" xfId="1" applyFont="1" applyFill="1" applyBorder="1"/>
    <xf numFmtId="43" fontId="19" fillId="2" borderId="22" xfId="1" applyFont="1" applyFill="1" applyBorder="1"/>
    <xf numFmtId="43" fontId="19" fillId="2" borderId="20" xfId="1" applyFont="1" applyFill="1" applyBorder="1" applyAlignment="1">
      <alignment vertical="center"/>
    </xf>
    <xf numFmtId="0" fontId="19" fillId="0" borderId="36" xfId="0" applyFont="1" applyBorder="1" applyAlignment="1">
      <alignment horizontal="left"/>
    </xf>
    <xf numFmtId="0" fontId="19" fillId="0" borderId="23" xfId="0" applyFont="1" applyBorder="1" applyAlignment="1">
      <alignment wrapText="1"/>
    </xf>
    <xf numFmtId="0" fontId="28" fillId="0" borderId="0" xfId="0" applyFont="1"/>
    <xf numFmtId="43" fontId="19" fillId="0" borderId="20" xfId="1" applyFont="1" applyBorder="1" applyAlignment="1">
      <alignment vertical="center"/>
    </xf>
    <xf numFmtId="0" fontId="19" fillId="2" borderId="20" xfId="0" applyFont="1" applyFill="1" applyBorder="1" applyAlignment="1">
      <alignment vertical="center" wrapText="1"/>
    </xf>
    <xf numFmtId="0" fontId="19" fillId="2" borderId="20" xfId="0" applyFont="1" applyFill="1" applyBorder="1" applyAlignment="1">
      <alignment horizontal="center" vertical="center"/>
    </xf>
    <xf numFmtId="43" fontId="19" fillId="2" borderId="21" xfId="1" applyFont="1" applyFill="1" applyBorder="1"/>
    <xf numFmtId="43" fontId="19" fillId="2" borderId="24" xfId="1" applyFont="1" applyFill="1" applyBorder="1"/>
    <xf numFmtId="43" fontId="29" fillId="2" borderId="21" xfId="1" applyFont="1" applyFill="1" applyBorder="1"/>
    <xf numFmtId="0" fontId="19" fillId="2" borderId="23" xfId="0" applyFont="1" applyFill="1" applyBorder="1"/>
    <xf numFmtId="0" fontId="19" fillId="2" borderId="23" xfId="0" applyFont="1" applyFill="1" applyBorder="1" applyAlignment="1">
      <alignment wrapText="1"/>
    </xf>
    <xf numFmtId="43" fontId="19" fillId="2" borderId="23" xfId="1" applyFont="1" applyFill="1" applyBorder="1"/>
    <xf numFmtId="43" fontId="19" fillId="2" borderId="23" xfId="1" applyFont="1" applyFill="1" applyBorder="1" applyAlignment="1">
      <alignment vertical="center"/>
    </xf>
    <xf numFmtId="43" fontId="29" fillId="2" borderId="20" xfId="1" applyFont="1" applyFill="1" applyBorder="1"/>
    <xf numFmtId="43" fontId="29" fillId="0" borderId="20" xfId="1" applyFont="1" applyBorder="1"/>
    <xf numFmtId="43" fontId="29" fillId="2" borderId="24" xfId="1" applyFont="1" applyFill="1" applyBorder="1" applyAlignment="1">
      <alignment vertical="center"/>
    </xf>
    <xf numFmtId="43" fontId="29" fillId="0" borderId="24" xfId="1" applyFont="1" applyBorder="1"/>
    <xf numFmtId="170" fontId="0" fillId="0" borderId="0" xfId="0" applyNumberFormat="1"/>
    <xf numFmtId="43" fontId="19" fillId="0" borderId="23" xfId="1" applyFont="1" applyFill="1" applyBorder="1" applyAlignment="1">
      <alignment vertical="center"/>
    </xf>
    <xf numFmtId="43" fontId="19" fillId="0" borderId="23" xfId="1" applyFont="1" applyFill="1" applyBorder="1"/>
    <xf numFmtId="43" fontId="19" fillId="0" borderId="20" xfId="1" applyFont="1" applyFill="1" applyBorder="1" applyAlignment="1">
      <alignment vertical="center"/>
    </xf>
    <xf numFmtId="43" fontId="19" fillId="0" borderId="20" xfId="1" applyFont="1" applyFill="1" applyBorder="1"/>
    <xf numFmtId="43" fontId="29" fillId="0" borderId="20" xfId="1" applyFont="1" applyFill="1" applyBorder="1"/>
    <xf numFmtId="168" fontId="19" fillId="0" borderId="20" xfId="2" applyNumberFormat="1" applyFont="1" applyFill="1" applyBorder="1"/>
    <xf numFmtId="43" fontId="17" fillId="0" borderId="3" xfId="3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Continuous" vertical="center"/>
    </xf>
    <xf numFmtId="43" fontId="6" fillId="2" borderId="2" xfId="1" applyFont="1" applyFill="1" applyBorder="1" applyAlignment="1">
      <alignment horizontal="centerContinuous" vertical="center"/>
    </xf>
    <xf numFmtId="43" fontId="6" fillId="2" borderId="2" xfId="3" applyFont="1" applyFill="1" applyBorder="1" applyAlignment="1">
      <alignment horizontal="centerContinuous" vertical="center"/>
    </xf>
    <xf numFmtId="0" fontId="9" fillId="2" borderId="3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Continuous" vertical="center"/>
    </xf>
    <xf numFmtId="43" fontId="8" fillId="2" borderId="0" xfId="1" applyFont="1" applyFill="1" applyAlignment="1">
      <alignment horizontal="right" vertical="center"/>
    </xf>
    <xf numFmtId="166" fontId="3" fillId="2" borderId="0" xfId="4" applyNumberFormat="1" applyFont="1" applyFill="1" applyBorder="1" applyAlignment="1">
      <alignment horizontal="center" vertical="center"/>
    </xf>
    <xf numFmtId="43" fontId="17" fillId="2" borderId="3" xfId="3" applyFont="1" applyFill="1" applyBorder="1" applyAlignment="1">
      <alignment vertical="center"/>
    </xf>
    <xf numFmtId="0" fontId="20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center" vertical="center"/>
    </xf>
    <xf numFmtId="43" fontId="23" fillId="2" borderId="0" xfId="1" applyFont="1" applyFill="1" applyAlignment="1">
      <alignment horizontal="right" vertical="center"/>
    </xf>
    <xf numFmtId="0" fontId="23" fillId="2" borderId="0" xfId="0" applyFont="1" applyFill="1" applyAlignment="1">
      <alignment vertical="center"/>
    </xf>
    <xf numFmtId="43" fontId="17" fillId="0" borderId="3" xfId="3" applyFont="1" applyBorder="1" applyAlignment="1">
      <alignment horizontal="left" vertical="center" wrapText="1"/>
    </xf>
    <xf numFmtId="43" fontId="17" fillId="0" borderId="0" xfId="3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18" fillId="0" borderId="36" xfId="0" applyFont="1" applyBorder="1" applyAlignment="1">
      <alignment horizontal="center" vertical="center"/>
    </xf>
    <xf numFmtId="43" fontId="21" fillId="0" borderId="13" xfId="1" applyFont="1" applyBorder="1" applyAlignment="1">
      <alignment horizontal="center" vertical="center"/>
    </xf>
    <xf numFmtId="43" fontId="21" fillId="0" borderId="17" xfId="1" applyFont="1" applyBorder="1" applyAlignment="1">
      <alignment horizontal="center" vertical="center"/>
    </xf>
    <xf numFmtId="167" fontId="21" fillId="0" borderId="14" xfId="6" applyFont="1" applyBorder="1" applyAlignment="1">
      <alignment horizontal="center" vertical="center"/>
    </xf>
    <xf numFmtId="0" fontId="22" fillId="0" borderId="18" xfId="7" applyFont="1" applyBorder="1" applyAlignment="1">
      <alignment vertical="center"/>
    </xf>
    <xf numFmtId="0" fontId="21" fillId="0" borderId="7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0" fontId="22" fillId="0" borderId="16" xfId="7" applyFont="1" applyBorder="1" applyAlignment="1">
      <alignment horizontal="center" vertical="center" wrapText="1"/>
    </xf>
    <xf numFmtId="0" fontId="21" fillId="0" borderId="8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21" fillId="0" borderId="17" xfId="5" applyFont="1" applyBorder="1" applyAlignment="1">
      <alignment horizontal="center" vertical="center" wrapText="1"/>
    </xf>
    <xf numFmtId="0" fontId="22" fillId="0" borderId="17" xfId="7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0" fillId="4" borderId="0" xfId="0" applyFill="1"/>
    <xf numFmtId="0" fontId="15" fillId="3" borderId="37" xfId="0" applyFont="1" applyFill="1" applyBorder="1" applyAlignment="1">
      <alignment horizontal="left" vertical="center" wrapText="1"/>
    </xf>
    <xf numFmtId="0" fontId="15" fillId="3" borderId="26" xfId="0" applyFont="1" applyFill="1" applyBorder="1" applyAlignment="1">
      <alignment horizontal="left" vertical="center" wrapText="1"/>
    </xf>
    <xf numFmtId="0" fontId="19" fillId="4" borderId="0" xfId="0" applyFont="1" applyFill="1" applyBorder="1"/>
    <xf numFmtId="43" fontId="19" fillId="0" borderId="25" xfId="1" applyFont="1" applyFill="1" applyBorder="1"/>
    <xf numFmtId="43" fontId="19" fillId="0" borderId="23" xfId="1" applyFont="1" applyBorder="1"/>
    <xf numFmtId="43" fontId="18" fillId="0" borderId="38" xfId="1" applyFont="1" applyBorder="1"/>
    <xf numFmtId="43" fontId="19" fillId="0" borderId="39" xfId="1" applyFont="1" applyBorder="1"/>
    <xf numFmtId="43" fontId="19" fillId="0" borderId="40" xfId="1" applyFont="1" applyBorder="1"/>
    <xf numFmtId="0" fontId="19" fillId="0" borderId="41" xfId="0" applyFont="1" applyBorder="1"/>
    <xf numFmtId="43" fontId="18" fillId="0" borderId="35" xfId="1" applyFont="1" applyFill="1" applyBorder="1"/>
    <xf numFmtId="43" fontId="19" fillId="0" borderId="39" xfId="1" applyFont="1" applyBorder="1" applyAlignment="1">
      <alignment vertical="center"/>
    </xf>
    <xf numFmtId="0" fontId="19" fillId="0" borderId="39" xfId="0" applyFont="1" applyBorder="1"/>
    <xf numFmtId="43" fontId="19" fillId="0" borderId="39" xfId="1" applyFont="1" applyFill="1" applyBorder="1"/>
    <xf numFmtId="43" fontId="18" fillId="0" borderId="35" xfId="1" applyFont="1" applyBorder="1"/>
    <xf numFmtId="43" fontId="19" fillId="0" borderId="35" xfId="1" applyFont="1" applyBorder="1"/>
    <xf numFmtId="43" fontId="19" fillId="0" borderId="41" xfId="1" applyFont="1" applyBorder="1"/>
    <xf numFmtId="43" fontId="18" fillId="0" borderId="41" xfId="1" applyFont="1" applyBorder="1"/>
    <xf numFmtId="43" fontId="19" fillId="0" borderId="39" xfId="0" applyNumberFormat="1" applyFont="1" applyBorder="1"/>
    <xf numFmtId="43" fontId="19" fillId="0" borderId="40" xfId="0" applyNumberFormat="1" applyFont="1" applyBorder="1"/>
    <xf numFmtId="0" fontId="19" fillId="0" borderId="42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43" xfId="0" applyFont="1" applyBorder="1"/>
    <xf numFmtId="0" fontId="19" fillId="0" borderId="44" xfId="0" applyFont="1" applyBorder="1"/>
    <xf numFmtId="0" fontId="18" fillId="0" borderId="44" xfId="0" applyFont="1" applyBorder="1" applyAlignment="1">
      <alignment horizontal="right"/>
    </xf>
    <xf numFmtId="43" fontId="18" fillId="0" borderId="45" xfId="0" applyNumberFormat="1" applyFont="1" applyBorder="1"/>
    <xf numFmtId="0" fontId="18" fillId="0" borderId="46" xfId="0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43" fontId="18" fillId="0" borderId="29" xfId="1" applyFont="1" applyBorder="1" applyAlignment="1">
      <alignment vertical="center"/>
    </xf>
    <xf numFmtId="43" fontId="18" fillId="0" borderId="38" xfId="1" applyFont="1" applyBorder="1" applyAlignment="1">
      <alignment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/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right"/>
    </xf>
    <xf numFmtId="0" fontId="18" fillId="0" borderId="50" xfId="0" applyFont="1" applyBorder="1" applyAlignment="1">
      <alignment horizontal="right"/>
    </xf>
    <xf numFmtId="43" fontId="18" fillId="0" borderId="51" xfId="0" applyNumberFormat="1" applyFont="1" applyBorder="1"/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vertical="center"/>
    </xf>
    <xf numFmtId="0" fontId="18" fillId="0" borderId="53" xfId="0" applyFont="1" applyBorder="1" applyAlignment="1">
      <alignment horizontal="center" vertical="center"/>
    </xf>
    <xf numFmtId="0" fontId="18" fillId="0" borderId="53" xfId="0" applyFont="1" applyBorder="1" applyAlignment="1">
      <alignment horizontal="right" vertical="center"/>
    </xf>
    <xf numFmtId="43" fontId="18" fillId="0" borderId="54" xfId="0" applyNumberFormat="1" applyFont="1" applyBorder="1" applyAlignment="1">
      <alignment vertical="center"/>
    </xf>
    <xf numFmtId="0" fontId="18" fillId="0" borderId="27" xfId="0" applyFont="1" applyBorder="1" applyAlignment="1">
      <alignment horizontal="right"/>
    </xf>
    <xf numFmtId="0" fontId="18" fillId="0" borderId="55" xfId="0" applyFont="1" applyBorder="1" applyAlignment="1">
      <alignment horizontal="right"/>
    </xf>
    <xf numFmtId="43" fontId="18" fillId="0" borderId="41" xfId="0" applyNumberFormat="1" applyFont="1" applyBorder="1"/>
    <xf numFmtId="0" fontId="18" fillId="0" borderId="52" xfId="0" applyFont="1" applyBorder="1" applyAlignment="1">
      <alignment horizontal="center"/>
    </xf>
    <xf numFmtId="0" fontId="18" fillId="0" borderId="53" xfId="0" applyFont="1" applyBorder="1"/>
    <xf numFmtId="0" fontId="18" fillId="0" borderId="56" xfId="0" applyFont="1" applyBorder="1" applyAlignment="1">
      <alignment horizontal="right"/>
    </xf>
    <xf numFmtId="0" fontId="18" fillId="0" borderId="57" xfId="0" applyFont="1" applyBorder="1" applyAlignment="1">
      <alignment horizontal="right"/>
    </xf>
    <xf numFmtId="43" fontId="18" fillId="0" borderId="54" xfId="0" applyNumberFormat="1" applyFont="1" applyBorder="1"/>
    <xf numFmtId="0" fontId="19" fillId="0" borderId="47" xfId="0" applyFont="1" applyBorder="1" applyAlignment="1">
      <alignment horizontal="left"/>
    </xf>
    <xf numFmtId="0" fontId="19" fillId="0" borderId="58" xfId="0" applyFont="1" applyBorder="1"/>
    <xf numFmtId="0" fontId="19" fillId="0" borderId="58" xfId="0" applyFont="1" applyBorder="1" applyAlignment="1">
      <alignment horizontal="center" vertical="center"/>
    </xf>
    <xf numFmtId="43" fontId="19" fillId="0" borderId="58" xfId="1" applyFont="1" applyBorder="1"/>
    <xf numFmtId="43" fontId="19" fillId="0" borderId="59" xfId="1" applyFont="1" applyBorder="1"/>
  </cellXfs>
  <cellStyles count="27">
    <cellStyle name="Comma 3 2" xfId="8" xr:uid="{00000000-0005-0000-0000-000000000000}"/>
    <cellStyle name="Currency 2 2" xfId="4" xr:uid="{00000000-0005-0000-0000-000001000000}"/>
    <cellStyle name="Millares" xfId="1" builtinId="3"/>
    <cellStyle name="Millares 17" xfId="15" xr:uid="{00000000-0005-0000-0000-000003000000}"/>
    <cellStyle name="Millares 2" xfId="10" xr:uid="{00000000-0005-0000-0000-000004000000}"/>
    <cellStyle name="Millares 2 10" xfId="22" xr:uid="{F1FDB937-70A1-7943-AB01-44A1D635494A}"/>
    <cellStyle name="Millares 2 2" xfId="3" xr:uid="{00000000-0005-0000-0000-000005000000}"/>
    <cellStyle name="Millares 2 3 3 3" xfId="20" xr:uid="{4E30FE51-960C-E14B-AC3C-D93A129EE38E}"/>
    <cellStyle name="Millares 3 2 2 3" xfId="24" xr:uid="{7BF837EB-3C13-6B4E-AFED-CEA69E107C8D}"/>
    <cellStyle name="Millares 5 5 2" xfId="21" xr:uid="{B6AC85E2-ECA6-4447-8AE4-04EA58B2E2A0}"/>
    <cellStyle name="Millares_Planillas Subcontratistas" xfId="6" xr:uid="{00000000-0005-0000-0000-000006000000}"/>
    <cellStyle name="Moneda 2" xfId="11" xr:uid="{00000000-0005-0000-0000-000007000000}"/>
    <cellStyle name="Normal" xfId="0" builtinId="0"/>
    <cellStyle name="Normal 10 2" xfId="16" xr:uid="{6EB4FD5A-EC34-8749-9E8A-0AA5C7D23EE4}"/>
    <cellStyle name="Normal 11 2" xfId="23" xr:uid="{40D5AB7E-1792-924D-99B5-2AA8FB333A15}"/>
    <cellStyle name="Normal 11 9" xfId="12" xr:uid="{00000000-0005-0000-0000-000009000000}"/>
    <cellStyle name="Normal 15" xfId="17" xr:uid="{0C64E4FB-B90E-5544-AFB1-E2767E650059}"/>
    <cellStyle name="Normal 2" xfId="9" xr:uid="{00000000-0005-0000-0000-00000A000000}"/>
    <cellStyle name="Normal 2 2 2 2 3" xfId="25" xr:uid="{C6812680-8A93-874C-B2B7-4D74B77A90C6}"/>
    <cellStyle name="Normal 2 2 5" xfId="18" xr:uid="{0913FCF1-91F7-524D-89C5-A087BF2C0618}"/>
    <cellStyle name="Normal 3" xfId="14" xr:uid="{00000000-0005-0000-0000-00000B000000}"/>
    <cellStyle name="Normal 3 2" xfId="19" xr:uid="{89EAB4E5-A1B3-A146-9F4A-BEA132CC7420}"/>
    <cellStyle name="Normal 3 2 2" xfId="26" xr:uid="{54B744E4-3178-AE40-BB92-E2D931B963CF}"/>
    <cellStyle name="Normal 83" xfId="13" xr:uid="{00000000-0005-0000-0000-00000C000000}"/>
    <cellStyle name="Normal_CMAO Casabito" xfId="7" xr:uid="{00000000-0005-0000-0000-00000D000000}"/>
    <cellStyle name="Normal_Planillas Subcontratistas" xfId="5" xr:uid="{00000000-0005-0000-0000-00000E000000}"/>
    <cellStyle name="Porcentaje" xfId="2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A2389AF-F297-2C4F-8F2F-EB281FB1567B}"/>
            </a:ext>
          </a:extLst>
        </xdr:cNvPr>
        <xdr:cNvSpPr txBox="1">
          <a:spLocks noChangeArrowheads="1"/>
        </xdr:cNvSpPr>
      </xdr:nvSpPr>
      <xdr:spPr bwMode="auto">
        <a:xfrm>
          <a:off x="166878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E9E6248A-6EFF-824B-89C4-D08054134DE3}"/>
            </a:ext>
          </a:extLst>
        </xdr:cNvPr>
        <xdr:cNvSpPr txBox="1">
          <a:spLocks noChangeArrowheads="1"/>
        </xdr:cNvSpPr>
      </xdr:nvSpPr>
      <xdr:spPr bwMode="auto">
        <a:xfrm>
          <a:off x="166878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6CB2BA7-C6BE-974A-863B-2463F0316BB6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F109CCA-65AC-C44C-9898-92D6546B72F8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8E5A2B6-04C7-DF46-BBE7-83DA5F0A8311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D6A1E738-162A-F645-92F1-634EFD20EFD7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C639BC0-FE32-E04D-B40D-4119312DEA94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D892F2C3-98CF-B848-8291-DC0EFF859188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785E4955-A839-6544-8CE6-5F8186AED436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7740E964-B9D4-694A-B890-EA04A867CBC8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0C96470-B120-F649-BD64-6A5D5E99CAE3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34198E3E-79D4-6540-9E1A-4978524B388F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F4B372F-E37B-884F-AC41-B13CF1D49492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32CC027C-EAA6-7F43-B428-D0E4AEF98E47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57E8A98A-7932-014E-89DD-15ACB2ABCE1F}"/>
            </a:ext>
          </a:extLst>
        </xdr:cNvPr>
        <xdr:cNvSpPr txBox="1">
          <a:spLocks noChangeArrowheads="1"/>
        </xdr:cNvSpPr>
      </xdr:nvSpPr>
      <xdr:spPr bwMode="auto">
        <a:xfrm>
          <a:off x="166878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F2030FC7-D5B0-B94A-8E38-7A428BE6B245}"/>
            </a:ext>
          </a:extLst>
        </xdr:cNvPr>
        <xdr:cNvSpPr txBox="1">
          <a:spLocks noChangeArrowheads="1"/>
        </xdr:cNvSpPr>
      </xdr:nvSpPr>
      <xdr:spPr bwMode="auto">
        <a:xfrm>
          <a:off x="166878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31E199C6-9264-2E42-BDEC-8C8B8797EB33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5096D610-075D-EF41-93D3-A59A60000079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7AEC6A8B-4CF5-414E-9B48-63593D3CDA79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54F3B12D-8236-444E-A1DF-C33FA1C86CD3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4112C0D4-81D2-D941-B56A-712004C04847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9FEFB72B-FDEB-1D45-A8EF-31834694B75D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2D7BA086-D25B-6D4D-A450-31E5569942C8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A0BE5065-3776-2248-BA99-5E923F71D5F8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2D23184-BE1E-AA4E-A114-F663A1AE9187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59B03C09-6DF1-0543-B55F-C0AA6F015DAD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6A79B696-4E0E-4A40-8920-A2AED813A07C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55655C38-3108-404D-96EC-A45D1AD0324D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B0ED647A-4BF5-5F49-9F4C-9E411E7D557F}"/>
            </a:ext>
          </a:extLst>
        </xdr:cNvPr>
        <xdr:cNvSpPr txBox="1">
          <a:spLocks noChangeArrowheads="1"/>
        </xdr:cNvSpPr>
      </xdr:nvSpPr>
      <xdr:spPr bwMode="auto">
        <a:xfrm>
          <a:off x="166878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4B4BBAE7-4802-BF4F-A1B3-4BD8727811EA}"/>
            </a:ext>
          </a:extLst>
        </xdr:cNvPr>
        <xdr:cNvSpPr txBox="1">
          <a:spLocks noChangeArrowheads="1"/>
        </xdr:cNvSpPr>
      </xdr:nvSpPr>
      <xdr:spPr bwMode="auto">
        <a:xfrm>
          <a:off x="166878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DEA72130-7790-BC4E-98E8-9B63CB4B1255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E8E5D84F-696E-E84A-88BF-FB1BB2DE2667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1E35C8AC-8088-2646-AEE1-AE4EAB8847F0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839B663B-8AE5-614B-8326-B40466E1E899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E5673A86-056A-BF4F-B8C4-AE81B3D9BB88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F4963C31-6C1B-114B-B259-143A310B15FC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504D14B4-7191-6E4E-A180-5493E4F1A145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720D8BB6-7A4E-E540-B826-A3A8B7271D9B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A4D6F733-835E-EB4C-9F3B-FEC7A0D4DC5F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A4A0734C-94F2-8046-B89B-2BF096908162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6977A6A5-B3CD-4140-A6D6-FD812A7CA1EA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E9BB011F-B455-FC47-82DE-2D09AFCF7C59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2020D270-01E1-054D-ACD1-E305B2E4EEB1}"/>
            </a:ext>
          </a:extLst>
        </xdr:cNvPr>
        <xdr:cNvSpPr txBox="1">
          <a:spLocks noChangeArrowheads="1"/>
        </xdr:cNvSpPr>
      </xdr:nvSpPr>
      <xdr:spPr bwMode="auto">
        <a:xfrm>
          <a:off x="166878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1DD0C108-6A9B-1C41-8A68-0D322958352D}"/>
            </a:ext>
          </a:extLst>
        </xdr:cNvPr>
        <xdr:cNvSpPr txBox="1">
          <a:spLocks noChangeArrowheads="1"/>
        </xdr:cNvSpPr>
      </xdr:nvSpPr>
      <xdr:spPr bwMode="auto">
        <a:xfrm>
          <a:off x="166878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FB1675AD-C3AD-F24F-BBA7-FB53F790A057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7AA0E840-F6B4-BA42-A6BA-1E3E79CCEBE0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7BA251F5-0A23-3849-B85F-5EFD991444EA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E6C4E356-5E7D-024E-9EB0-3D87D88C3865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65A37565-F8D3-C84A-9AC1-3D1C5247460E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C20F1F0C-44ED-2F46-A08F-EB02B989386C}"/>
            </a:ext>
          </a:extLst>
        </xdr:cNvPr>
        <xdr:cNvSpPr txBox="1">
          <a:spLocks noChangeArrowheads="1"/>
        </xdr:cNvSpPr>
      </xdr:nvSpPr>
      <xdr:spPr bwMode="auto">
        <a:xfrm>
          <a:off x="220726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33BA6FB-6BA9-FD44-8F91-625B5FC76529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48F41DEF-00B0-494F-9328-4B9BD5D16AF5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708E9542-3D78-7546-9520-9601C785C509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217CA23D-5B24-7E4C-8041-E299EC40FC27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2E7456E6-7BCF-F94E-BA16-EF9BA9F00644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114059</xdr:rowOff>
    </xdr:to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A4B74C26-AD5C-3E4C-A9AE-243E606AA761}"/>
            </a:ext>
          </a:extLst>
        </xdr:cNvPr>
        <xdr:cNvSpPr txBox="1">
          <a:spLocks noChangeArrowheads="1"/>
        </xdr:cNvSpPr>
      </xdr:nvSpPr>
      <xdr:spPr bwMode="auto">
        <a:xfrm>
          <a:off x="25387300" y="34899600"/>
          <a:ext cx="97155" cy="30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2457F998-5012-2741-9876-752E4F260D23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1C2305A7-8AFF-5449-B4B7-E3E549CCD8A2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8154A5C5-4B98-6845-B887-A1568054E5CB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36B9E997-F8FA-FB45-84CC-14B21CDF44B3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B0987683-7BEB-C64C-B93A-52666C9801D0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BF95BF0B-4083-A449-AE0F-01EE3822164B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8675A661-DA0D-674B-84CA-DA31E35E2580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A3855130-68FD-A343-8879-95A359CED80F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877177A3-ED05-5041-B205-8B7198A4A324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9B4FB006-A8AD-E246-B934-33813DDB4387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16E68980-744D-E045-A9E4-4FD27154243A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7EA117C4-7A2A-504D-9192-55EDB82408A9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F3A640F8-7FF7-C345-8220-E32408C0C611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DF6CB227-C53E-E744-85DD-2FF5D3D3233A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2C08A6E1-1B23-8E44-9A7D-223F81EA10DB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A2C838B8-50E2-2147-8379-13F8C21A793E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9A62B95B-A758-524B-B031-753A8333575C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76" name="Text Box 5">
          <a:extLst>
            <a:ext uri="{FF2B5EF4-FFF2-40B4-BE49-F238E27FC236}">
              <a16:creationId xmlns:a16="http://schemas.microsoft.com/office/drawing/2014/main" id="{BFFF1BC9-A0C8-1444-ACBB-CCC414D63047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57E1B403-8C90-3248-83B5-2E72C6D043B7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4B928498-B826-B144-8FBC-53F38914C468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3A933DA3-7037-E94C-9002-8840622C410D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740FD1D2-D27B-2F40-9B3D-AB08D5316176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24AF03D0-27CE-6E4B-85F3-EA7EBF057F18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8B1E52E4-65A9-E649-BE7D-14385B2D9C32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BEC9A24C-E96B-4D4F-976E-47CE8B49005B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BBB068B7-A196-204A-9C8D-D03FD2597762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B0ADFE29-AA38-AB4A-90BF-8E44BF7A44EA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E5615294-3DBF-234B-A832-DEA5251E3AFD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77565AD1-CD90-BC4F-A821-20ADDF995FBE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8D93EF4C-5AD8-1D4F-9A89-121A5DC61286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28B4CE5C-4C75-614C-AAE2-82B8EB7D7E09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378D096F-34D4-164E-9D2F-11F70BED26E4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68DE579-273E-0848-B587-7CBC7EB26F90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67C07DED-0F1B-EB48-B6C6-1197F509624F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83AE3024-A935-C848-B45B-81DA5AAF00CC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E86471B3-A375-5C4C-923E-DD0E8ECCA4B5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4565F2DA-ACFD-E141-88E1-6DEA544F9FD3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96" name="Text Box 5">
          <a:extLst>
            <a:ext uri="{FF2B5EF4-FFF2-40B4-BE49-F238E27FC236}">
              <a16:creationId xmlns:a16="http://schemas.microsoft.com/office/drawing/2014/main" id="{64032C9D-4F41-1D44-814C-A819B681BDD6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6803E008-4C92-E74E-9674-8BABF2990BBA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3F53ED7-0B6A-7F4B-8C61-CA907E27E096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39765662-0CAB-6C44-88AD-9A9F0A333147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64D35828-1D91-1843-B35F-CDF011800B30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743ED928-3A7F-9C49-A0D6-198B95E25C60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85276764-253E-EE4E-97A6-538DD88BB16D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18FE803-8C89-CD46-BC90-3B90B2E6D9A8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5D84652B-586E-8246-A84E-75BF74D49130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92A54C3C-8025-A949-9396-71EFAA670012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8A4865FB-9EAF-E047-8CDB-084663587239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57D051C2-C4CE-5B48-8216-7433078BAA86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08" name="Text Box 5">
          <a:extLst>
            <a:ext uri="{FF2B5EF4-FFF2-40B4-BE49-F238E27FC236}">
              <a16:creationId xmlns:a16="http://schemas.microsoft.com/office/drawing/2014/main" id="{686C3FDE-31C9-F048-877B-2C4188F883B7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8BA0A868-66C4-414B-8783-959A24F853D4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10" name="Text Box 5">
          <a:extLst>
            <a:ext uri="{FF2B5EF4-FFF2-40B4-BE49-F238E27FC236}">
              <a16:creationId xmlns:a16="http://schemas.microsoft.com/office/drawing/2014/main" id="{F42B1CEE-000A-854A-B2E7-2EE6962BF879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AB30D10E-4C62-8F45-BED3-388730BE6C39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12" name="Text Box 5">
          <a:extLst>
            <a:ext uri="{FF2B5EF4-FFF2-40B4-BE49-F238E27FC236}">
              <a16:creationId xmlns:a16="http://schemas.microsoft.com/office/drawing/2014/main" id="{D93F93D1-DADE-694B-92E2-9449E6343C89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98D2F31-F50E-154A-A1D7-47184C35A72A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8854019A-6EEA-E44E-B575-9CCECBFE9150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CEBE9CF5-3D33-424C-86FE-9DCB8CCDCA03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AE54E191-C486-CB45-B995-90669DB49CA0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49F3ABA1-15D7-8F42-B592-4A5C6F438B88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CE9A560E-6B33-4B43-ADA7-93B4C43FEE62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5AF5131-413A-9241-BBD8-0282DDD7A23F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3DD86547-9517-474D-83FB-EFF963F3209C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4457914F-8426-6942-AABE-EE297D395770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22" name="Text Box 5">
          <a:extLst>
            <a:ext uri="{FF2B5EF4-FFF2-40B4-BE49-F238E27FC236}">
              <a16:creationId xmlns:a16="http://schemas.microsoft.com/office/drawing/2014/main" id="{21A2D69A-CC0D-F648-9CFE-B5C8D4326199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6072FC50-62F9-FA46-8770-BD89F8084778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24" name="Text Box 5">
          <a:extLst>
            <a:ext uri="{FF2B5EF4-FFF2-40B4-BE49-F238E27FC236}">
              <a16:creationId xmlns:a16="http://schemas.microsoft.com/office/drawing/2014/main" id="{496EBCF0-0D86-8848-90E0-CBE2F21E7057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D49A4DF9-573D-CA4A-95F5-456E16AE31CA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1E33EB31-8260-9A49-A5D6-E5C3E76FE020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3CD6D56-A289-C64E-8C6C-201BC13E000A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128" name="Text Box 5">
          <a:extLst>
            <a:ext uri="{FF2B5EF4-FFF2-40B4-BE49-F238E27FC236}">
              <a16:creationId xmlns:a16="http://schemas.microsoft.com/office/drawing/2014/main" id="{4B165FD1-2972-1747-B051-2AFF779FDAD1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EAF1893D-0EA2-FC4A-B259-BF788D6F639C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30" name="Text Box 5">
          <a:extLst>
            <a:ext uri="{FF2B5EF4-FFF2-40B4-BE49-F238E27FC236}">
              <a16:creationId xmlns:a16="http://schemas.microsoft.com/office/drawing/2014/main" id="{38F8EC72-CC9B-C849-AFF7-4BEAFD3742D6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D81B37E4-C548-A045-B177-7E6E3310F796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8CB24B38-7993-AF43-8C3A-BC5AD24E5E77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DF04255B-0243-3B4B-A9B6-3780D2D52808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4720A3AF-BD1D-4145-929D-3E99B7BEDBA3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5A37A74F-3C76-814B-89D9-9DC5BB6268C4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84B6F924-3A21-8C47-B750-66F1F3208632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B8526892-B056-0F45-A9A4-6198BDAD91F9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3F3AEAD0-3557-2D42-8927-C6E86E0AD1C2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A42BCF25-BDB2-C949-95D2-2B046A5596FE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40" name="Text Box 5">
          <a:extLst>
            <a:ext uri="{FF2B5EF4-FFF2-40B4-BE49-F238E27FC236}">
              <a16:creationId xmlns:a16="http://schemas.microsoft.com/office/drawing/2014/main" id="{5D028761-BF22-9243-B907-3DBFDBF5C301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281102DC-E527-904F-B41A-751724A4EB0D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7C5D1333-893F-A440-89E8-B31A14930B35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4E0CD94A-866B-3B47-8DA9-53B10D57AABD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44" name="Text Box 5">
          <a:extLst>
            <a:ext uri="{FF2B5EF4-FFF2-40B4-BE49-F238E27FC236}">
              <a16:creationId xmlns:a16="http://schemas.microsoft.com/office/drawing/2014/main" id="{56558BE8-F6F7-0245-B75E-031147097FAD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3C09266C-F3FC-7C48-AF74-EDC1C7621869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46" name="Text Box 5">
          <a:extLst>
            <a:ext uri="{FF2B5EF4-FFF2-40B4-BE49-F238E27FC236}">
              <a16:creationId xmlns:a16="http://schemas.microsoft.com/office/drawing/2014/main" id="{E6F12B06-6CE1-574F-98E9-B6A6E809E1AB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EE9BE8F6-4225-8C41-BD77-C1437321877C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48" name="Text Box 5">
          <a:extLst>
            <a:ext uri="{FF2B5EF4-FFF2-40B4-BE49-F238E27FC236}">
              <a16:creationId xmlns:a16="http://schemas.microsoft.com/office/drawing/2014/main" id="{04780BF5-D03D-BD47-9785-C5A29CC24101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F0D95879-32C0-AA47-9D8B-495A60ADF40E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9677B6CA-46AE-4649-A2C8-5E263F7C4AFD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BF254E39-5124-9843-A607-F55072B1AD49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C79A4CCB-5C10-5545-970C-B6545F735A7B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9DE65D8E-C394-B843-A597-2D1B290E57FF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54" name="Text Box 5">
          <a:extLst>
            <a:ext uri="{FF2B5EF4-FFF2-40B4-BE49-F238E27FC236}">
              <a16:creationId xmlns:a16="http://schemas.microsoft.com/office/drawing/2014/main" id="{1CFF1E0E-F466-2142-8BE0-D48D15A076B6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EC8142F8-6598-1A4A-9D70-AC73E8BA46CA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56" name="Text Box 5">
          <a:extLst>
            <a:ext uri="{FF2B5EF4-FFF2-40B4-BE49-F238E27FC236}">
              <a16:creationId xmlns:a16="http://schemas.microsoft.com/office/drawing/2014/main" id="{54797B53-233D-DA47-9CCF-D1C6C39B49A2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8EB9678A-A565-A448-850F-EEA35B8445BB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7415C858-6A3A-6E43-B0B6-96206A5B0567}"/>
            </a:ext>
          </a:extLst>
        </xdr:cNvPr>
        <xdr:cNvSpPr txBox="1">
          <a:spLocks noChangeArrowheads="1"/>
        </xdr:cNvSpPr>
      </xdr:nvSpPr>
      <xdr:spPr bwMode="auto">
        <a:xfrm>
          <a:off x="166878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F6C88771-AC80-3041-94E9-A977214E1099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3F397CCC-B263-D64B-8068-0473718AD359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BE6E936-E2E7-F843-AA65-3D964BCF5E5A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97495E38-7B88-724A-AAC0-4FBF60BD26CA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A447F6CC-55D3-2545-9067-ED29C7EE406C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64" name="Text Box 5">
          <a:extLst>
            <a:ext uri="{FF2B5EF4-FFF2-40B4-BE49-F238E27FC236}">
              <a16:creationId xmlns:a16="http://schemas.microsoft.com/office/drawing/2014/main" id="{5C81A8BB-807E-BE44-BB99-2BE13FAF9CDB}"/>
            </a:ext>
          </a:extLst>
        </xdr:cNvPr>
        <xdr:cNvSpPr txBox="1">
          <a:spLocks noChangeArrowheads="1"/>
        </xdr:cNvSpPr>
      </xdr:nvSpPr>
      <xdr:spPr bwMode="auto">
        <a:xfrm>
          <a:off x="220726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90C49027-41BF-0B47-94B0-3EDA8BC42BCE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66" name="Text Box 5">
          <a:extLst>
            <a:ext uri="{FF2B5EF4-FFF2-40B4-BE49-F238E27FC236}">
              <a16:creationId xmlns:a16="http://schemas.microsoft.com/office/drawing/2014/main" id="{E6F1F05C-CF65-CA45-8137-40D4D389CBBD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1648C934-527E-C14B-8CCC-3575139CCD8F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68" name="Text Box 5">
          <a:extLst>
            <a:ext uri="{FF2B5EF4-FFF2-40B4-BE49-F238E27FC236}">
              <a16:creationId xmlns:a16="http://schemas.microsoft.com/office/drawing/2014/main" id="{D123CF07-03F4-B941-84F0-3CE58F9597CF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220A4752-E347-9546-814A-11F67109B4E9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170" name="Text Box 5">
          <a:extLst>
            <a:ext uri="{FF2B5EF4-FFF2-40B4-BE49-F238E27FC236}">
              <a16:creationId xmlns:a16="http://schemas.microsoft.com/office/drawing/2014/main" id="{4CD918FB-6AA5-144C-8916-738E0858ECEB}"/>
            </a:ext>
          </a:extLst>
        </xdr:cNvPr>
        <xdr:cNvSpPr txBox="1">
          <a:spLocks noChangeArrowheads="1"/>
        </xdr:cNvSpPr>
      </xdr:nvSpPr>
      <xdr:spPr bwMode="auto">
        <a:xfrm>
          <a:off x="25387300" y="367411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21904E2A-ECFE-364C-9115-F261D0FA0F86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97377</xdr:rowOff>
    </xdr:to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E225B01-3714-CC4A-9242-C51BA1CE6838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113252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934E0F3C-5893-FD4C-97E9-F4366EF38E48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113252</xdr:rowOff>
    </xdr:to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11AA75AF-6B8C-EE47-912A-CAA4AF7949EC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113252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B764ECED-B42B-644C-BC4A-2418D60FCDB4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113252</xdr:rowOff>
    </xdr:to>
    <xdr:sp macro="" textlink="">
      <xdr:nvSpPr>
        <xdr:cNvPr id="176" name="Text Box 5">
          <a:extLst>
            <a:ext uri="{FF2B5EF4-FFF2-40B4-BE49-F238E27FC236}">
              <a16:creationId xmlns:a16="http://schemas.microsoft.com/office/drawing/2014/main" id="{DA981CD7-DCFE-544E-AD6D-4C62CE451797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113252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309F0E59-7905-9142-A972-72D4859613D7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113252</xdr:rowOff>
    </xdr:to>
    <xdr:sp macro="" textlink="">
      <xdr:nvSpPr>
        <xdr:cNvPr id="178" name="Text Box 5">
          <a:extLst>
            <a:ext uri="{FF2B5EF4-FFF2-40B4-BE49-F238E27FC236}">
              <a16:creationId xmlns:a16="http://schemas.microsoft.com/office/drawing/2014/main" id="{3112D042-113E-BB4B-AED4-F2C5628B11A1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113252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470D7C8F-FAF2-C649-B699-0C2EAC3DD77A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113252</xdr:rowOff>
    </xdr:to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D1FAE978-E93E-8E41-B936-10D6BE89F46C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113252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D86D511C-15A2-834C-8608-926FF78B4D39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113252</xdr:rowOff>
    </xdr:to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3556AC92-1F7F-584B-88C4-CFD94A849ACB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113252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60F956ED-1786-324B-9A81-915ADF7074D9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113252</xdr:rowOff>
    </xdr:to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E1CA99A5-C11E-4B47-A940-A974F9F2D4F3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75810CC3-1530-D14A-B2C8-6041C76793C1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96741</xdr:rowOff>
    </xdr:to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E2C836D6-1A01-4146-B668-9CA3312599A8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97376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8182618B-968C-ED4F-83EF-74AC65B5A1D8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97376</xdr:rowOff>
    </xdr:to>
    <xdr:sp macro="" textlink="">
      <xdr:nvSpPr>
        <xdr:cNvPr id="188" name="Text Box 5">
          <a:extLst>
            <a:ext uri="{FF2B5EF4-FFF2-40B4-BE49-F238E27FC236}">
              <a16:creationId xmlns:a16="http://schemas.microsoft.com/office/drawing/2014/main" id="{8701B8C9-1C79-6D44-A242-6C3A7943B6ED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97376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63830484-8D2D-AD4E-A880-F2A8513C3155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97376</xdr:rowOff>
    </xdr:to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6029220D-0CA3-9C42-BACD-C1F2559E7339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97376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6ED41178-FAEF-1648-BCBC-E0AC4DF4C581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97376</xdr:rowOff>
    </xdr:to>
    <xdr:sp macro="" textlink="">
      <xdr:nvSpPr>
        <xdr:cNvPr id="192" name="Text Box 5">
          <a:extLst>
            <a:ext uri="{FF2B5EF4-FFF2-40B4-BE49-F238E27FC236}">
              <a16:creationId xmlns:a16="http://schemas.microsoft.com/office/drawing/2014/main" id="{FD268069-3D05-8C46-86A1-4C2827FA570A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97376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E45CEACF-F32F-9B42-8363-5030E84DEFBD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97376</xdr:rowOff>
    </xdr:to>
    <xdr:sp macro="" textlink="">
      <xdr:nvSpPr>
        <xdr:cNvPr id="194" name="Text Box 5">
          <a:extLst>
            <a:ext uri="{FF2B5EF4-FFF2-40B4-BE49-F238E27FC236}">
              <a16:creationId xmlns:a16="http://schemas.microsoft.com/office/drawing/2014/main" id="{04BD6E67-939E-DA40-A0BA-27145FA88794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97376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FBD308AF-07FF-2546-BB60-4767A8EF99BF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97376</xdr:rowOff>
    </xdr:to>
    <xdr:sp macro="" textlink="">
      <xdr:nvSpPr>
        <xdr:cNvPr id="196" name="Text Box 5">
          <a:extLst>
            <a:ext uri="{FF2B5EF4-FFF2-40B4-BE49-F238E27FC236}">
              <a16:creationId xmlns:a16="http://schemas.microsoft.com/office/drawing/2014/main" id="{75D8232F-27F1-EB4B-9E43-BE8A38F31D65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97376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B939C31-4159-B942-9C7E-7C37B13F46C9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97376</xdr:rowOff>
    </xdr:to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1FA39D10-DC63-914C-975A-6BFB02318988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98819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E384DD5A-BEB5-CD41-8934-EE7C015E3072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286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98819</xdr:rowOff>
    </xdr:to>
    <xdr:sp macro="" textlink="">
      <xdr:nvSpPr>
        <xdr:cNvPr id="200" name="Text Box 5">
          <a:extLst>
            <a:ext uri="{FF2B5EF4-FFF2-40B4-BE49-F238E27FC236}">
              <a16:creationId xmlns:a16="http://schemas.microsoft.com/office/drawing/2014/main" id="{C424D3F0-37E0-414F-969B-5851DA772EC5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286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246F5DD2-431B-9643-8BA2-CA694707CE7F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FAF2A2D5-EC38-ED4A-A48C-25E36659D866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A9756A7B-C88A-1940-AB29-5A1B98A0C45E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3B6C2F93-490C-7D4F-A842-FD01785C9C7E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69F4F63B-9A81-3647-AF60-9D5D2C3571BE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1507146B-9A3C-7845-B810-85361A544E06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F571EB1-BDEC-134A-9C5C-B515CECB1336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C27499BB-4C64-3145-83B8-02C17F626B68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3626DB3C-FA86-1C40-9D0A-69471F63B64D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7F669D55-A07F-D349-BDED-88F8EA739BDA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AEA0B66E-D01A-7245-98A5-4027527B7747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11B3EAE5-AF91-8C4E-A592-88D0552AA9F2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98819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A56AF695-FA41-FD48-9086-8127B911E4B6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286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114</xdr:row>
      <xdr:rowOff>98819</xdr:rowOff>
    </xdr:to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781340A4-8277-514C-B8A0-49BC27B4E8C9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286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BB466DDA-BF92-0F4F-97EF-4470C0992646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216" name="Text Box 5">
          <a:extLst>
            <a:ext uri="{FF2B5EF4-FFF2-40B4-BE49-F238E27FC236}">
              <a16:creationId xmlns:a16="http://schemas.microsoft.com/office/drawing/2014/main" id="{ED66C7AB-C69E-E040-9530-FC148E197536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EC2FD75A-893B-714E-9C58-E530DC6C70AE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9C382B56-65BF-6249-B907-AEFF12F5E871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97BE06D3-93DB-4540-897B-ED3E982BFC58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220" name="Text Box 5">
          <a:extLst>
            <a:ext uri="{FF2B5EF4-FFF2-40B4-BE49-F238E27FC236}">
              <a16:creationId xmlns:a16="http://schemas.microsoft.com/office/drawing/2014/main" id="{48AF463A-DA42-C646-B0CB-F4D6DD578A42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F2A1CEBB-7EE4-EA4B-B41D-42DF80E43324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94E68051-6F00-AF43-916C-F9D0234F6341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EE496E17-040F-A74B-A44A-9B8B9091E065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EF065909-8C18-C04F-9BF1-97F1CD29789B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33AD3836-28C5-AD4E-B34B-0A2283E7C202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114</xdr:row>
      <xdr:rowOff>132287</xdr:rowOff>
    </xdr:to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C3740AC4-B856-0B42-80F3-B7FFEB458C6F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7D7BE8D6-B162-E44F-8197-E8F70AB183A0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28" name="Text Box 5">
          <a:extLst>
            <a:ext uri="{FF2B5EF4-FFF2-40B4-BE49-F238E27FC236}">
              <a16:creationId xmlns:a16="http://schemas.microsoft.com/office/drawing/2014/main" id="{24536A12-76D9-FE41-AA21-455986CE7FD8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B9A28212-6D9F-D843-8887-DD90E06A1410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30" name="Text Box 5">
          <a:extLst>
            <a:ext uri="{FF2B5EF4-FFF2-40B4-BE49-F238E27FC236}">
              <a16:creationId xmlns:a16="http://schemas.microsoft.com/office/drawing/2014/main" id="{74B90E0A-20BA-2C4F-8D8C-8ED3633F2C52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7EE5411A-7D21-0145-8927-EA86B63E1779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32" name="Text Box 5">
          <a:extLst>
            <a:ext uri="{FF2B5EF4-FFF2-40B4-BE49-F238E27FC236}">
              <a16:creationId xmlns:a16="http://schemas.microsoft.com/office/drawing/2014/main" id="{5664CAEE-BEA4-A24F-A837-32698F96FB27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DB41FF2D-1343-024B-9A2C-F5A654933052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025EDF87-DF65-0D4B-848E-9C889F6D650B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67486910-8681-8B45-8774-98CB897A3197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36" name="Text Box 5">
          <a:extLst>
            <a:ext uri="{FF2B5EF4-FFF2-40B4-BE49-F238E27FC236}">
              <a16:creationId xmlns:a16="http://schemas.microsoft.com/office/drawing/2014/main" id="{27CE9A3B-68D5-9A43-AF85-6161CF5F5960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ACAF4A00-B549-2B40-9F72-EC93A51404C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38" name="Text Box 5">
          <a:extLst>
            <a:ext uri="{FF2B5EF4-FFF2-40B4-BE49-F238E27FC236}">
              <a16:creationId xmlns:a16="http://schemas.microsoft.com/office/drawing/2014/main" id="{B9CD0143-308D-154F-9D4D-BF2E5991D083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BEE0046B-4B50-784C-BBCB-542F642BC095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240" name="Text Box 5">
          <a:extLst>
            <a:ext uri="{FF2B5EF4-FFF2-40B4-BE49-F238E27FC236}">
              <a16:creationId xmlns:a16="http://schemas.microsoft.com/office/drawing/2014/main" id="{4F75F191-8F03-184F-9BED-6C6EFDF83069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81FD7826-2EB2-8540-AEA0-9F38D5921879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42" name="Text Box 5">
          <a:extLst>
            <a:ext uri="{FF2B5EF4-FFF2-40B4-BE49-F238E27FC236}">
              <a16:creationId xmlns:a16="http://schemas.microsoft.com/office/drawing/2014/main" id="{F5A4A6C2-F3EC-2C48-AA8D-AC9C42DB435C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B89F8D8-939F-1C4A-92EE-FA360CBD1932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44" name="Text Box 5">
          <a:extLst>
            <a:ext uri="{FF2B5EF4-FFF2-40B4-BE49-F238E27FC236}">
              <a16:creationId xmlns:a16="http://schemas.microsoft.com/office/drawing/2014/main" id="{F8DFE463-13E9-1C4A-9FB7-209172EA6CEE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D8D35B4C-2234-F841-82BA-5F92E5FE84C7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809031A4-4BA6-C146-9D5D-D3E5F313C998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2DC6DD5E-CB8C-E949-ADD4-698A76DB6ADC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06D99CBD-8C9D-2A44-AC57-60CDC93B916A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B8B57F6D-11DF-A640-8C06-BED96EB06DA8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C109466C-AE0D-EA4F-9812-3EC4E343EEC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A2CAAA3D-4BF3-F244-9D08-7FAF4C2984CE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E618A597-F947-DE48-AD5F-88BBFFBE7F0E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5189D353-B1DA-3444-8ABA-7BFFDBFF3474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6CA9EEAF-A1C4-8645-9026-852BCE59CDAC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1C328846-A996-654A-A0DE-DC5AB2F4792F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2362C60E-3CFE-CC44-B45C-5D8FFCDF967F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F9B6030B-968F-B149-B212-D65002B1D4F6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C94952A1-85CA-4842-8CD7-21B31DF8F55F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808F0E4C-710A-044E-A2A2-761F008973F3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60" name="Text Box 5">
          <a:extLst>
            <a:ext uri="{FF2B5EF4-FFF2-40B4-BE49-F238E27FC236}">
              <a16:creationId xmlns:a16="http://schemas.microsoft.com/office/drawing/2014/main" id="{99170EAD-C7CE-3846-9A3B-D15379D7F8A3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53184228-E515-DB4E-B29D-474EF4F884E4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62" name="Text Box 5">
          <a:extLst>
            <a:ext uri="{FF2B5EF4-FFF2-40B4-BE49-F238E27FC236}">
              <a16:creationId xmlns:a16="http://schemas.microsoft.com/office/drawing/2014/main" id="{6B79C76F-8245-7144-8E92-08B3DC9E8DAD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59D618DC-EED7-CC4F-9DC5-3066C255AA6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64" name="Text Box 5">
          <a:extLst>
            <a:ext uri="{FF2B5EF4-FFF2-40B4-BE49-F238E27FC236}">
              <a16:creationId xmlns:a16="http://schemas.microsoft.com/office/drawing/2014/main" id="{3FCF73B3-0ECC-3442-B48E-364115C24A46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4EC577A6-70C4-084A-A8B0-EC0B38EF7EE2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14003FB3-1994-E548-BADF-8F7435DE279C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6461DB3B-224B-4C42-887A-E8432263C16C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A3C1194D-FC61-EC44-A518-9D2C7DC1ABB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92B8A549-2810-6643-B17E-8A46D96E677C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E41EA3C5-61CA-B542-AE0D-C1BBE6B1369D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76453A6F-0A0B-3B4E-8E89-96E2ECAD1177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72" name="Text Box 5">
          <a:extLst>
            <a:ext uri="{FF2B5EF4-FFF2-40B4-BE49-F238E27FC236}">
              <a16:creationId xmlns:a16="http://schemas.microsoft.com/office/drawing/2014/main" id="{F2C2E389-F412-394C-89BB-2C9DF6B2D58F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52EFD208-D759-4341-B75F-678E541AB364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EB68A520-AE10-F642-8AD9-036E543A85A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6E233CF7-EADC-2346-81C4-F100338D8D09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BC0339EF-4196-6348-B763-E79B699A3966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9CD0B9A2-B600-1C48-BCC8-FE8D3E7023F2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AF7215E4-E837-9D46-9A0D-2E47E62581D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D075C641-994E-CE47-B558-CA4EC874461A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E7A94B2E-A75B-6B46-B1C5-A86CD4F5EBC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92505930-6E9C-2A47-BCBE-0F6F218D6E5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F90F34C-EB93-924E-9A7B-7B5F2A559FFE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885210D7-EEAC-B848-B998-11920E64EA6A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56A78B05-5008-8844-9F40-3B1021B05196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8BC5830-866E-064C-B7B0-3293C270683E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D4599295-9D79-EE43-9D44-121C59F04D8B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7AA806E9-1A00-2A48-A8B9-8B8C0FC5B8F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88" name="Text Box 5">
          <a:extLst>
            <a:ext uri="{FF2B5EF4-FFF2-40B4-BE49-F238E27FC236}">
              <a16:creationId xmlns:a16="http://schemas.microsoft.com/office/drawing/2014/main" id="{DCA41F69-7F8E-054E-8949-B2208FE775C7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407FA0E0-D5DB-6145-AEBC-D1B526BF4DEF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90" name="Text Box 5">
          <a:extLst>
            <a:ext uri="{FF2B5EF4-FFF2-40B4-BE49-F238E27FC236}">
              <a16:creationId xmlns:a16="http://schemas.microsoft.com/office/drawing/2014/main" id="{9B88687E-94C9-A64E-B2EE-8FD4C2238430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64E93B1D-F840-3D42-A8F9-F67CBC454A91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98CD19AC-C8E5-694E-8953-4AC1BF33A0C9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1F130AB1-44F8-744C-86E6-CD909AE3FD44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3527C751-7564-2A4C-A63F-C4E77880B810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8130AFFF-BC0F-414F-9402-AF5AD018AA0E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296" name="Text Box 5">
          <a:extLst>
            <a:ext uri="{FF2B5EF4-FFF2-40B4-BE49-F238E27FC236}">
              <a16:creationId xmlns:a16="http://schemas.microsoft.com/office/drawing/2014/main" id="{E4C6233E-BF66-E048-B7E4-38D54512AAB8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EA7F6692-A1AB-E246-A43A-FEC66C1C4DDC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298" name="Text Box 5">
          <a:extLst>
            <a:ext uri="{FF2B5EF4-FFF2-40B4-BE49-F238E27FC236}">
              <a16:creationId xmlns:a16="http://schemas.microsoft.com/office/drawing/2014/main" id="{F08ECD6E-E8C5-D149-9E0B-9A788967E8EB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400951CC-EE84-D847-9E19-8B186E5DB5B2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300" name="Text Box 5">
          <a:extLst>
            <a:ext uri="{FF2B5EF4-FFF2-40B4-BE49-F238E27FC236}">
              <a16:creationId xmlns:a16="http://schemas.microsoft.com/office/drawing/2014/main" id="{A42D7289-D2BA-FF42-849A-93257BD380B9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128ECF2E-8335-1948-928A-3A6BD66803A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5C2B261B-8BB7-C645-82B1-8F85711FDD0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8B02DEF8-78AA-DC49-8464-64052C91CC7C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304" name="Text Box 5">
          <a:extLst>
            <a:ext uri="{FF2B5EF4-FFF2-40B4-BE49-F238E27FC236}">
              <a16:creationId xmlns:a16="http://schemas.microsoft.com/office/drawing/2014/main" id="{3E5F6746-DF96-9C47-8230-C12952B1A5B5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4FBB6DA8-B4CA-CA42-BEEE-54C1781E2086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F9C30FD7-A69B-1645-9A3F-CFDF0349E9F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1E001D7E-BE58-9141-85D5-B8E8A2703679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308" name="Text Box 5">
          <a:extLst>
            <a:ext uri="{FF2B5EF4-FFF2-40B4-BE49-F238E27FC236}">
              <a16:creationId xmlns:a16="http://schemas.microsoft.com/office/drawing/2014/main" id="{088CACF1-C105-7B4B-9630-FA719284C44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3A64EA57-9C12-2046-A6F5-0C2AD40B6D8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65257788-F44F-4740-AA97-1198B1B42AFC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20D4342E-4FE0-1843-B88D-E130C60D36E2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12" name="Text Box 5">
          <a:extLst>
            <a:ext uri="{FF2B5EF4-FFF2-40B4-BE49-F238E27FC236}">
              <a16:creationId xmlns:a16="http://schemas.microsoft.com/office/drawing/2014/main" id="{962DB2DA-F00C-D542-98EA-977DF0B58831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8E20FF89-B08C-604E-855C-FCA4E581A415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CD24AB76-E67E-154B-B1E6-D7BC9B65183C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DEF9CA06-5AEB-8D48-89DF-61AAD41DAEDA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874EDD76-22A1-5849-A626-7CF58BF72AA5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7DB9ED15-7207-214B-B5ED-62BEAD1FFAC2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0351BA35-2843-C54E-991A-87BF5CCD2B4D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92FA2B8A-B343-8B48-9FA0-6ADABE2AFBD7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20" name="Text Box 5">
          <a:extLst>
            <a:ext uri="{FF2B5EF4-FFF2-40B4-BE49-F238E27FC236}">
              <a16:creationId xmlns:a16="http://schemas.microsoft.com/office/drawing/2014/main" id="{8740D615-C7FB-B944-BEBE-E0A20B87CC75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549D9534-40EC-BD4C-A283-27828787C9E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22" name="Text Box 5">
          <a:extLst>
            <a:ext uri="{FF2B5EF4-FFF2-40B4-BE49-F238E27FC236}">
              <a16:creationId xmlns:a16="http://schemas.microsoft.com/office/drawing/2014/main" id="{CF94BD3E-078B-5F42-9718-2B058C3519D8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AAC6FAEE-B917-A044-9C88-8F7805C50251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24" name="Text Box 5">
          <a:extLst>
            <a:ext uri="{FF2B5EF4-FFF2-40B4-BE49-F238E27FC236}">
              <a16:creationId xmlns:a16="http://schemas.microsoft.com/office/drawing/2014/main" id="{44564FF6-57EF-D34B-9D4A-18B354DBD906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D23EE73F-2A08-B14D-880E-795DA48EB86C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26" name="Text Box 5">
          <a:extLst>
            <a:ext uri="{FF2B5EF4-FFF2-40B4-BE49-F238E27FC236}">
              <a16:creationId xmlns:a16="http://schemas.microsoft.com/office/drawing/2014/main" id="{9D60CA30-9B16-3E49-BE4C-0206475BC77E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41D04C2E-9F6C-D34D-A627-8066BB6842A7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9C057735-8E73-3A44-8A25-1A8D4ABD6ECE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19F3D76-3DEE-EA46-8517-7790840D68B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80D9FB33-6398-844C-9A30-5BBC97C45A8C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FE75EBB3-A256-AB4A-A764-2C2A6D2E0FB0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7044E332-1E47-FF45-B210-6F0EEFB19AFE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D60AD-80AB-134C-99A3-52F6AE88D0AD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34" name="Text Box 5">
          <a:extLst>
            <a:ext uri="{FF2B5EF4-FFF2-40B4-BE49-F238E27FC236}">
              <a16:creationId xmlns:a16="http://schemas.microsoft.com/office/drawing/2014/main" id="{B58D9085-F7ED-DE4C-9C71-5A643F6D5C90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D9C22147-DA74-7F4E-8FE7-B02869C5710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AF65B65F-13D2-4E45-9468-6D8BC467F5E5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990B81B3-324F-C247-8DCE-F183C07C47B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338" name="Text Box 5">
          <a:extLst>
            <a:ext uri="{FF2B5EF4-FFF2-40B4-BE49-F238E27FC236}">
              <a16:creationId xmlns:a16="http://schemas.microsoft.com/office/drawing/2014/main" id="{6B0919E7-5F9A-2842-93DF-3EA983D1EDF4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3257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AD696E91-AA5D-1049-82B8-12128912584A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3257"/>
    <xdr:sp macro="" textlink="">
      <xdr:nvSpPr>
        <xdr:cNvPr id="340" name="Text Box 5">
          <a:extLst>
            <a:ext uri="{FF2B5EF4-FFF2-40B4-BE49-F238E27FC236}">
              <a16:creationId xmlns:a16="http://schemas.microsoft.com/office/drawing/2014/main" id="{504061A6-175F-F84C-BF69-7A57BCA5F3DB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2621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7C532A98-F878-D84E-9D01-5039990B3179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2621"/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D9223C7B-C0FE-5248-8F7D-4CE0E546A318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67D11EBE-9AFE-F344-9D65-89D49582A75C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344" name="Text Box 5">
          <a:extLst>
            <a:ext uri="{FF2B5EF4-FFF2-40B4-BE49-F238E27FC236}">
              <a16:creationId xmlns:a16="http://schemas.microsoft.com/office/drawing/2014/main" id="{D2511443-9060-214F-AEC0-FA7F7F30F91A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CFD0FBAD-6F78-D441-9F6D-ED0EF8F53C6C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97377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EA990B1D-C63E-7F4A-9C62-84B6605131E5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97377</xdr:rowOff>
    </xdr:to>
    <xdr:sp macro="" textlink="">
      <xdr:nvSpPr>
        <xdr:cNvPr id="347" name="Text Box 5">
          <a:extLst>
            <a:ext uri="{FF2B5EF4-FFF2-40B4-BE49-F238E27FC236}">
              <a16:creationId xmlns:a16="http://schemas.microsoft.com/office/drawing/2014/main" id="{9EECCEF0-CDE7-D045-A66F-A8940902DADB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78327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DA73DCB4-3C05-A54C-9E28-C70CD663FC8D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78327</xdr:rowOff>
    </xdr:to>
    <xdr:sp macro="" textlink="">
      <xdr:nvSpPr>
        <xdr:cNvPr id="349" name="Text Box 5">
          <a:extLst>
            <a:ext uri="{FF2B5EF4-FFF2-40B4-BE49-F238E27FC236}">
              <a16:creationId xmlns:a16="http://schemas.microsoft.com/office/drawing/2014/main" id="{C4256B4C-CD4A-EC4F-83C9-3F6E1011D2B0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78327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CFA275DF-8D2F-0244-99B0-A03512905A86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78327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8CB827-EEF6-3F46-9B9A-73B6D41C8304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78327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42FA334A-14FC-7147-BA76-EF7F0AEA52CF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78327</xdr:rowOff>
    </xdr:to>
    <xdr:sp macro="" textlink="">
      <xdr:nvSpPr>
        <xdr:cNvPr id="353" name="Text Box 5">
          <a:extLst>
            <a:ext uri="{FF2B5EF4-FFF2-40B4-BE49-F238E27FC236}">
              <a16:creationId xmlns:a16="http://schemas.microsoft.com/office/drawing/2014/main" id="{5F5EDBD7-B98B-0E4E-A1EC-F43C36709F50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78327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902C6B3E-32D8-DF42-A800-7FD3A22182DB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78327</xdr:rowOff>
    </xdr:to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FA4B6DFC-F9D3-DE43-8A0D-96CC4E0414C2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78327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E7B88B83-56E6-8F42-BA5D-ABB3AE383558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78327</xdr:rowOff>
    </xdr:to>
    <xdr:sp macro="" textlink="">
      <xdr:nvSpPr>
        <xdr:cNvPr id="357" name="Text Box 5">
          <a:extLst>
            <a:ext uri="{FF2B5EF4-FFF2-40B4-BE49-F238E27FC236}">
              <a16:creationId xmlns:a16="http://schemas.microsoft.com/office/drawing/2014/main" id="{99B108D3-372A-7041-8B9B-C8A05CE91E3B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78327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14D89CDF-F58F-A347-A2BA-48F2549264B2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78327</xdr:rowOff>
    </xdr:to>
    <xdr:sp macro="" textlink="">
      <xdr:nvSpPr>
        <xdr:cNvPr id="359" name="Text Box 5">
          <a:extLst>
            <a:ext uri="{FF2B5EF4-FFF2-40B4-BE49-F238E27FC236}">
              <a16:creationId xmlns:a16="http://schemas.microsoft.com/office/drawing/2014/main" id="{C54C0AFF-0915-7E43-99C1-86DFADB2A152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96741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E4F1D7B2-284B-EF4E-9753-447F22D8E7E8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96741</xdr:rowOff>
    </xdr:to>
    <xdr:sp macro="" textlink="">
      <xdr:nvSpPr>
        <xdr:cNvPr id="361" name="Text Box 5">
          <a:extLst>
            <a:ext uri="{FF2B5EF4-FFF2-40B4-BE49-F238E27FC236}">
              <a16:creationId xmlns:a16="http://schemas.microsoft.com/office/drawing/2014/main" id="{73B64CEE-D644-4748-9FEE-7BBE1B0CE2F2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77691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442B2C55-4A49-6946-9E73-222A38542D39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77691</xdr:rowOff>
    </xdr:to>
    <xdr:sp macro="" textlink="">
      <xdr:nvSpPr>
        <xdr:cNvPr id="363" name="Text Box 5">
          <a:extLst>
            <a:ext uri="{FF2B5EF4-FFF2-40B4-BE49-F238E27FC236}">
              <a16:creationId xmlns:a16="http://schemas.microsoft.com/office/drawing/2014/main" id="{77E7C9B9-E610-654B-A9C8-D69D5E7D79A4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77691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54E4AA6B-E6FA-9C4A-A92D-2D1E5F9EAEF2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77691</xdr:rowOff>
    </xdr:to>
    <xdr:sp macro="" textlink="">
      <xdr:nvSpPr>
        <xdr:cNvPr id="365" name="Text Box 5">
          <a:extLst>
            <a:ext uri="{FF2B5EF4-FFF2-40B4-BE49-F238E27FC236}">
              <a16:creationId xmlns:a16="http://schemas.microsoft.com/office/drawing/2014/main" id="{65C2E9B8-C0F0-FE47-AFB0-DBF2D93857DB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77691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98AB4BE9-5907-7E43-814C-02B4C23F3E2E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77691</xdr:rowOff>
    </xdr:to>
    <xdr:sp macro="" textlink="">
      <xdr:nvSpPr>
        <xdr:cNvPr id="367" name="Text Box 5">
          <a:extLst>
            <a:ext uri="{FF2B5EF4-FFF2-40B4-BE49-F238E27FC236}">
              <a16:creationId xmlns:a16="http://schemas.microsoft.com/office/drawing/2014/main" id="{4DBB589F-0214-F947-8B71-64827EE9D9F8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77691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9586BD1-0ECE-DD4A-9AA7-60E9248A7E3D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77691</xdr:rowOff>
    </xdr:to>
    <xdr:sp macro="" textlink="">
      <xdr:nvSpPr>
        <xdr:cNvPr id="369" name="Text Box 5">
          <a:extLst>
            <a:ext uri="{FF2B5EF4-FFF2-40B4-BE49-F238E27FC236}">
              <a16:creationId xmlns:a16="http://schemas.microsoft.com/office/drawing/2014/main" id="{CEF7F40C-17B8-4C47-BBE8-5D4D19FDFDF0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77691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FD901B4B-86C0-FA4B-AF92-EB0ACC9DCD55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77691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8B19CC0B-5ED7-724E-9D43-99EF323FBB80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77691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3F34DE75-AE8B-204C-9267-F43BA2A610DA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77691</xdr:rowOff>
    </xdr:to>
    <xdr:sp macro="" textlink="">
      <xdr:nvSpPr>
        <xdr:cNvPr id="373" name="Text Box 5">
          <a:extLst>
            <a:ext uri="{FF2B5EF4-FFF2-40B4-BE49-F238E27FC236}">
              <a16:creationId xmlns:a16="http://schemas.microsoft.com/office/drawing/2014/main" id="{911F3F77-548A-2346-9CE5-869167C5BF09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98819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2CBE6E46-C2AA-6E44-8F45-DCF0D2C4DEE5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6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98819</xdr:rowOff>
    </xdr:to>
    <xdr:sp macro="" textlink="">
      <xdr:nvSpPr>
        <xdr:cNvPr id="375" name="Text Box 5">
          <a:extLst>
            <a:ext uri="{FF2B5EF4-FFF2-40B4-BE49-F238E27FC236}">
              <a16:creationId xmlns:a16="http://schemas.microsoft.com/office/drawing/2014/main" id="{EA62A010-2DF9-3B4C-9C60-800DDCCB3679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6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59DBE49F-820B-9C46-98C0-0FC2CDC9DAF4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377" name="Text Box 5">
          <a:extLst>
            <a:ext uri="{FF2B5EF4-FFF2-40B4-BE49-F238E27FC236}">
              <a16:creationId xmlns:a16="http://schemas.microsoft.com/office/drawing/2014/main" id="{F3CF3D0F-F90A-9544-9370-B891778D0FCB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8CFBD053-E577-C040-9ACF-1650C208EA73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4B207874-0F68-2346-8ABB-40F3248A87F9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158B46B7-77AF-034A-840F-10382D19B4E5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43FD6024-8AF1-A54F-831F-91F6B5BF8F52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6804A79C-7887-DF48-9C3D-5B9325310B4A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83" name="Text Box 5">
          <a:extLst>
            <a:ext uri="{FF2B5EF4-FFF2-40B4-BE49-F238E27FC236}">
              <a16:creationId xmlns:a16="http://schemas.microsoft.com/office/drawing/2014/main" id="{8FFC382F-B1B9-C14F-B498-42896F00640B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743C87CD-7123-AD44-A3EA-605C60A8BD11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85" name="Text Box 5">
          <a:extLst>
            <a:ext uri="{FF2B5EF4-FFF2-40B4-BE49-F238E27FC236}">
              <a16:creationId xmlns:a16="http://schemas.microsoft.com/office/drawing/2014/main" id="{CCC1EDBF-AE0C-3742-A08A-4750EEC70597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91742189-884E-3542-AD13-04C8278ADF06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87" name="Text Box 5">
          <a:extLst>
            <a:ext uri="{FF2B5EF4-FFF2-40B4-BE49-F238E27FC236}">
              <a16:creationId xmlns:a16="http://schemas.microsoft.com/office/drawing/2014/main" id="{C8D31F1E-0096-704C-AB6C-DBF347F5957A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98819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1ED29AEE-8337-3547-8A4F-9D965D852A9C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6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98819</xdr:rowOff>
    </xdr:to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0F2EB43D-D277-3D44-83DD-DAF6202C9ACA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6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7C58133-394A-C741-9720-E83881D68A87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4864D756-96F7-E847-A25C-54771A413A43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686883FF-3B86-0D40-86D0-1C98AEFDA59D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93" name="Text Box 5">
          <a:extLst>
            <a:ext uri="{FF2B5EF4-FFF2-40B4-BE49-F238E27FC236}">
              <a16:creationId xmlns:a16="http://schemas.microsoft.com/office/drawing/2014/main" id="{B16F0F99-81C7-074B-8634-442508ADEB4C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1B529A18-1E8E-294F-BC77-675F94F093CD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395" name="Text Box 5">
          <a:extLst>
            <a:ext uri="{FF2B5EF4-FFF2-40B4-BE49-F238E27FC236}">
              <a16:creationId xmlns:a16="http://schemas.microsoft.com/office/drawing/2014/main" id="{D2DED9B3-4810-1B45-B9FB-1CD5E23801DF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E8917802-5DF4-EA42-9CAE-04A2FF49416E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97" name="Text Box 5">
          <a:extLst>
            <a:ext uri="{FF2B5EF4-FFF2-40B4-BE49-F238E27FC236}">
              <a16:creationId xmlns:a16="http://schemas.microsoft.com/office/drawing/2014/main" id="{88C5CEA2-10A8-1548-87CE-99110B7C2363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EE50E4B3-41B9-174E-AF92-0AB4EA227935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399" name="Text Box 5">
          <a:extLst>
            <a:ext uri="{FF2B5EF4-FFF2-40B4-BE49-F238E27FC236}">
              <a16:creationId xmlns:a16="http://schemas.microsoft.com/office/drawing/2014/main" id="{35E6F701-328C-8042-98F2-47B943087051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4A91F395-B28E-5A42-B735-997EB15F140A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62624</xdr:rowOff>
    </xdr:to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6C2EEB72-02A3-884D-A78A-7F69D8474F7B}"/>
            </a:ext>
          </a:extLst>
        </xdr:cNvPr>
        <xdr:cNvSpPr txBox="1">
          <a:spLocks noChangeArrowheads="1"/>
        </xdr:cNvSpPr>
      </xdr:nvSpPr>
      <xdr:spPr bwMode="auto">
        <a:xfrm>
          <a:off x="84455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FE92FD1B-33C3-D548-8E87-9B0198D0A2DB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03" name="Text Box 5">
          <a:extLst>
            <a:ext uri="{FF2B5EF4-FFF2-40B4-BE49-F238E27FC236}">
              <a16:creationId xmlns:a16="http://schemas.microsoft.com/office/drawing/2014/main" id="{72BCFB95-742D-C846-9AAD-F1E28BA1E4B0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31632506-8937-9B4C-AE14-540CD1406BB8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05" name="Text Box 5">
          <a:extLst>
            <a:ext uri="{FF2B5EF4-FFF2-40B4-BE49-F238E27FC236}">
              <a16:creationId xmlns:a16="http://schemas.microsoft.com/office/drawing/2014/main" id="{7E0FBDBA-63B3-2543-A61B-5487173C4E79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22C0566D-3A11-A24B-AFAA-E2F62588E7B0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07" name="Text Box 5">
          <a:extLst>
            <a:ext uri="{FF2B5EF4-FFF2-40B4-BE49-F238E27FC236}">
              <a16:creationId xmlns:a16="http://schemas.microsoft.com/office/drawing/2014/main" id="{A792C09F-78AA-3E47-9DB7-19C89A83C436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5E9D9DE4-3414-F74B-ABA6-4BE84311408D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09" name="Text Box 5">
          <a:extLst>
            <a:ext uri="{FF2B5EF4-FFF2-40B4-BE49-F238E27FC236}">
              <a16:creationId xmlns:a16="http://schemas.microsoft.com/office/drawing/2014/main" id="{BF56114C-5AA4-294F-9BF8-F9787072EFE0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FF6DF322-5455-6441-84AA-DD8F36CB1AC0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3F2B910F-57D8-EE42-9142-7C31274691E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8E5776FC-6487-5349-9173-D663953253C4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13" name="Text Box 5">
          <a:extLst>
            <a:ext uri="{FF2B5EF4-FFF2-40B4-BE49-F238E27FC236}">
              <a16:creationId xmlns:a16="http://schemas.microsoft.com/office/drawing/2014/main" id="{35E17FEA-4E17-B640-AE53-025A2F36B635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684D8A3D-FD29-8944-AB6B-954306376A8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2982"/>
    <xdr:sp macro="" textlink="">
      <xdr:nvSpPr>
        <xdr:cNvPr id="415" name="Text Box 5">
          <a:extLst>
            <a:ext uri="{FF2B5EF4-FFF2-40B4-BE49-F238E27FC236}">
              <a16:creationId xmlns:a16="http://schemas.microsoft.com/office/drawing/2014/main" id="{422556FD-7B41-FD46-BB87-770985982552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902E590D-11EC-8D4F-828F-F9FDD0B7E0CC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17" name="Text Box 5">
          <a:extLst>
            <a:ext uri="{FF2B5EF4-FFF2-40B4-BE49-F238E27FC236}">
              <a16:creationId xmlns:a16="http://schemas.microsoft.com/office/drawing/2014/main" id="{E6AE03BD-C0A3-D643-9835-E267E95A13C1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27EBC8C1-E7E9-824C-B5AF-56108D59910E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19" name="Text Box 5">
          <a:extLst>
            <a:ext uri="{FF2B5EF4-FFF2-40B4-BE49-F238E27FC236}">
              <a16:creationId xmlns:a16="http://schemas.microsoft.com/office/drawing/2014/main" id="{86CF28AE-C98E-AB40-AD59-0C7B616743A9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57A2C558-2F99-3648-B2D3-185DA90340E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21" name="Text Box 5">
          <a:extLst>
            <a:ext uri="{FF2B5EF4-FFF2-40B4-BE49-F238E27FC236}">
              <a16:creationId xmlns:a16="http://schemas.microsoft.com/office/drawing/2014/main" id="{9CC0E5D2-39DB-A84F-B49C-DF1AAA5BA3C2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BB94BD34-A4D7-4940-A3BA-D9229859FCEC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502DFDF0-F90D-0141-814B-96E0658DFE1E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F87220E6-387A-744F-B5AB-92FECB015081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25" name="Text Box 5">
          <a:extLst>
            <a:ext uri="{FF2B5EF4-FFF2-40B4-BE49-F238E27FC236}">
              <a16:creationId xmlns:a16="http://schemas.microsoft.com/office/drawing/2014/main" id="{ED96E6F8-12ED-F144-B40E-A741257135FD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798CD884-143E-2948-9673-CB927AD1519A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27" name="Text Box 5">
          <a:extLst>
            <a:ext uri="{FF2B5EF4-FFF2-40B4-BE49-F238E27FC236}">
              <a16:creationId xmlns:a16="http://schemas.microsoft.com/office/drawing/2014/main" id="{1B322DAF-D1ED-084A-9F48-2E38B5C994EE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54E7AF58-9A5E-AA4F-B102-488AE598E654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6156"/>
    <xdr:sp macro="" textlink="">
      <xdr:nvSpPr>
        <xdr:cNvPr id="429" name="Text Box 5">
          <a:extLst>
            <a:ext uri="{FF2B5EF4-FFF2-40B4-BE49-F238E27FC236}">
              <a16:creationId xmlns:a16="http://schemas.microsoft.com/office/drawing/2014/main" id="{02CA5646-D5C3-264C-8ECE-5F3EBBF3BA74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6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C8341425-704E-6948-B72E-B651E1E3C4B3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6B0691A2-24D6-714A-9BC8-F553A604F5D7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7358B486-6627-FF43-93B7-C9DF2E5DA863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33" name="Text Box 5">
          <a:extLst>
            <a:ext uri="{FF2B5EF4-FFF2-40B4-BE49-F238E27FC236}">
              <a16:creationId xmlns:a16="http://schemas.microsoft.com/office/drawing/2014/main" id="{68E5FD89-57A8-2548-8BA6-6B81F495424B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9E51ADFA-2BBC-A64B-989A-CD10EAEC39C6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35" name="Text Box 5">
          <a:extLst>
            <a:ext uri="{FF2B5EF4-FFF2-40B4-BE49-F238E27FC236}">
              <a16:creationId xmlns:a16="http://schemas.microsoft.com/office/drawing/2014/main" id="{1EC94B9F-7F1C-774B-B671-56EB6FFF4455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C392B448-0BE0-7544-9495-6DCEA935223F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37" name="Text Box 5">
          <a:extLst>
            <a:ext uri="{FF2B5EF4-FFF2-40B4-BE49-F238E27FC236}">
              <a16:creationId xmlns:a16="http://schemas.microsoft.com/office/drawing/2014/main" id="{135F1AAE-5C9B-CF40-81D0-6B3E2A75F859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EFEC8DCD-F30D-EA46-8DCB-C57F70F14471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39" name="Text Box 5">
          <a:extLst>
            <a:ext uri="{FF2B5EF4-FFF2-40B4-BE49-F238E27FC236}">
              <a16:creationId xmlns:a16="http://schemas.microsoft.com/office/drawing/2014/main" id="{F1973916-6D0D-D749-BB28-CD986F1C44A3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EBDC6649-8044-3240-A6F4-47E8CDF8AF4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C7AE381E-E976-E342-8A89-A34CFB463FDA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E19BE62D-B330-D747-90FF-4E305ECF7B22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43" name="Text Box 5">
          <a:extLst>
            <a:ext uri="{FF2B5EF4-FFF2-40B4-BE49-F238E27FC236}">
              <a16:creationId xmlns:a16="http://schemas.microsoft.com/office/drawing/2014/main" id="{A465EE52-D504-6544-A824-BFB0851AEDDD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A81AEF01-6588-4A4E-A161-B0E8DE9BE629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0447AA29-4756-F94C-A07F-ABCD1D385E99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EB3172BA-31BA-5145-8378-7EE8FE978E71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47" name="Text Box 5">
          <a:extLst>
            <a:ext uri="{FF2B5EF4-FFF2-40B4-BE49-F238E27FC236}">
              <a16:creationId xmlns:a16="http://schemas.microsoft.com/office/drawing/2014/main" id="{56DEF4CD-653C-9A43-A886-88E16D44C8DC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EA6D1471-DAFD-5A4E-9CF4-F8BF86E3DDAA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49" name="Text Box 5">
          <a:extLst>
            <a:ext uri="{FF2B5EF4-FFF2-40B4-BE49-F238E27FC236}">
              <a16:creationId xmlns:a16="http://schemas.microsoft.com/office/drawing/2014/main" id="{0C852C72-9265-3C42-A40A-B34B19AD93D3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C44EBBDD-37E9-BF47-B278-B5A343708B4E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A79ADFF9-E412-A14B-963F-2DB61C850402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9C268CF3-6679-F347-8EA7-87D033E6AA22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53" name="Text Box 5">
          <a:extLst>
            <a:ext uri="{FF2B5EF4-FFF2-40B4-BE49-F238E27FC236}">
              <a16:creationId xmlns:a16="http://schemas.microsoft.com/office/drawing/2014/main" id="{FF31694C-9DCA-8F48-AE99-EDCE914AECC3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70F10A44-45D2-A347-BBA9-557BC6317215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55" name="Text Box 5">
          <a:extLst>
            <a:ext uri="{FF2B5EF4-FFF2-40B4-BE49-F238E27FC236}">
              <a16:creationId xmlns:a16="http://schemas.microsoft.com/office/drawing/2014/main" id="{CCD63719-59EF-8F48-90BE-2D4DC874B341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60417CEE-417D-A54E-9F9B-4FE11524DDCA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4424"/>
    <xdr:sp macro="" textlink="">
      <xdr:nvSpPr>
        <xdr:cNvPr id="457" name="Text Box 5">
          <a:extLst>
            <a:ext uri="{FF2B5EF4-FFF2-40B4-BE49-F238E27FC236}">
              <a16:creationId xmlns:a16="http://schemas.microsoft.com/office/drawing/2014/main" id="{9521E91B-8D87-404F-9AE3-F137C2D4ACD1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F81B0D3D-C92F-9D48-8A49-50095F09175D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59" name="Text Box 5">
          <a:extLst>
            <a:ext uri="{FF2B5EF4-FFF2-40B4-BE49-F238E27FC236}">
              <a16:creationId xmlns:a16="http://schemas.microsoft.com/office/drawing/2014/main" id="{3518E045-107D-7B4E-A7D0-155128A3D694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7576089D-76E7-6140-BF32-DEDBC25437B2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61" name="Text Box 5">
          <a:extLst>
            <a:ext uri="{FF2B5EF4-FFF2-40B4-BE49-F238E27FC236}">
              <a16:creationId xmlns:a16="http://schemas.microsoft.com/office/drawing/2014/main" id="{DC98E957-3341-214F-BE19-9FBCAD61D460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29FC8E54-614F-674E-9BF4-ED327CB7A189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63" name="Text Box 5">
          <a:extLst>
            <a:ext uri="{FF2B5EF4-FFF2-40B4-BE49-F238E27FC236}">
              <a16:creationId xmlns:a16="http://schemas.microsoft.com/office/drawing/2014/main" id="{9C4BB8CC-B502-F449-9ADC-21422162D016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75C485FE-D4B3-534E-9183-E1B7B4FC2DA7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65" name="Text Box 5">
          <a:extLst>
            <a:ext uri="{FF2B5EF4-FFF2-40B4-BE49-F238E27FC236}">
              <a16:creationId xmlns:a16="http://schemas.microsoft.com/office/drawing/2014/main" id="{BD6B5CB3-6CAC-2947-9711-63E5B0F41786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F392A85A-2301-C947-98B6-9639FA8A7040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5F2C3CF8-2393-9C4F-887F-A732D52CD233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73F0C740-91DC-C241-8619-F8CFB48B7871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69" name="Text Box 5">
          <a:extLst>
            <a:ext uri="{FF2B5EF4-FFF2-40B4-BE49-F238E27FC236}">
              <a16:creationId xmlns:a16="http://schemas.microsoft.com/office/drawing/2014/main" id="{409A8304-607A-A44C-B3DC-899013C8772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3F6E0CAE-691F-5E40-BD0F-752C7960620E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7208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E8D3D7AC-DFCC-B74D-B792-318CF0B26D0C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D425E0CA-C803-CD4E-8FA5-6E485D5EEE82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73" name="Text Box 5">
          <a:extLst>
            <a:ext uri="{FF2B5EF4-FFF2-40B4-BE49-F238E27FC236}">
              <a16:creationId xmlns:a16="http://schemas.microsoft.com/office/drawing/2014/main" id="{5220893F-9DD8-FE4D-BAD5-B64740FE3246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62666718-F0C0-6840-B9ED-B7823408B016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75" name="Text Box 5">
          <a:extLst>
            <a:ext uri="{FF2B5EF4-FFF2-40B4-BE49-F238E27FC236}">
              <a16:creationId xmlns:a16="http://schemas.microsoft.com/office/drawing/2014/main" id="{C0929BAC-3A8C-C04E-AFD5-9E8059EE0DEC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CFC25200-803D-7D43-A533-B3FB86F2C151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77" name="Text Box 5">
          <a:extLst>
            <a:ext uri="{FF2B5EF4-FFF2-40B4-BE49-F238E27FC236}">
              <a16:creationId xmlns:a16="http://schemas.microsoft.com/office/drawing/2014/main" id="{697C8FE7-A4BD-E24D-86F8-81F2C994D25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8A900ED7-A339-994F-BBE0-91EE9D792D00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79" name="Text Box 5">
          <a:extLst>
            <a:ext uri="{FF2B5EF4-FFF2-40B4-BE49-F238E27FC236}">
              <a16:creationId xmlns:a16="http://schemas.microsoft.com/office/drawing/2014/main" id="{5FB55D12-40D2-A74A-882D-B7C813A2E4B9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6652A99F-582F-EF48-A532-8A924AF64C36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81" name="Text Box 5">
          <a:extLst>
            <a:ext uri="{FF2B5EF4-FFF2-40B4-BE49-F238E27FC236}">
              <a16:creationId xmlns:a16="http://schemas.microsoft.com/office/drawing/2014/main" id="{F873C00C-19D1-3647-B6D5-7298AA150A34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16688F49-553F-BF4A-984E-95777D83FB17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83" name="Text Box 5">
          <a:extLst>
            <a:ext uri="{FF2B5EF4-FFF2-40B4-BE49-F238E27FC236}">
              <a16:creationId xmlns:a16="http://schemas.microsoft.com/office/drawing/2014/main" id="{D453790C-5DB3-5943-BC9E-A18E5DD9A3AD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1D672EF1-ECEC-0E42-8345-9E2F2F12115D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80382"/>
    <xdr:sp macro="" textlink="">
      <xdr:nvSpPr>
        <xdr:cNvPr id="485" name="Text Box 5">
          <a:extLst>
            <a:ext uri="{FF2B5EF4-FFF2-40B4-BE49-F238E27FC236}">
              <a16:creationId xmlns:a16="http://schemas.microsoft.com/office/drawing/2014/main" id="{32EFAE05-FBFC-2144-B53F-6EC1B83DC322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8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5D515FFE-A43F-B746-B393-FED902EDD733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87" name="Text Box 5">
          <a:extLst>
            <a:ext uri="{FF2B5EF4-FFF2-40B4-BE49-F238E27FC236}">
              <a16:creationId xmlns:a16="http://schemas.microsoft.com/office/drawing/2014/main" id="{56B4636B-9B6B-F340-8560-81B357065256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2A7E02FF-34A9-0948-9CE9-1556B117C49B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82A84B91-B1CD-7D4F-9A71-4F7E5130B27A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FA25B156-6EAE-5747-B017-F7AB64BF760E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BFAF5D00-A466-E64A-BC04-3EA0974C9993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841E6B09-27A4-8E48-9F97-0814B9B300E1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93" name="Text Box 5">
          <a:extLst>
            <a:ext uri="{FF2B5EF4-FFF2-40B4-BE49-F238E27FC236}">
              <a16:creationId xmlns:a16="http://schemas.microsoft.com/office/drawing/2014/main" id="{BBF41175-7349-FF45-9216-1435B0C686C3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E1440FDD-14CF-094D-A065-BB362D4421BE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95" name="Text Box 5">
          <a:extLst>
            <a:ext uri="{FF2B5EF4-FFF2-40B4-BE49-F238E27FC236}">
              <a16:creationId xmlns:a16="http://schemas.microsoft.com/office/drawing/2014/main" id="{FF450333-0630-2443-B7DE-0DA906E960EC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DE2DB416-1159-F841-9EA8-D07D68A1B0B4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97" name="Text Box 5">
          <a:extLst>
            <a:ext uri="{FF2B5EF4-FFF2-40B4-BE49-F238E27FC236}">
              <a16:creationId xmlns:a16="http://schemas.microsoft.com/office/drawing/2014/main" id="{360EA130-BE0A-954A-8E1A-6F004C843594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F86B436D-2F66-134A-A315-1029E91A8FB6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499" name="Text Box 5">
          <a:extLst>
            <a:ext uri="{FF2B5EF4-FFF2-40B4-BE49-F238E27FC236}">
              <a16:creationId xmlns:a16="http://schemas.microsoft.com/office/drawing/2014/main" id="{806CE084-A219-C548-A90D-4F247D657D5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688C81B1-9F00-C44D-92D4-BAE4D3253B4F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FC70B5EC-36E5-E64F-8C79-132AA859E07E}"/>
            </a:ext>
          </a:extLst>
        </xdr:cNvPr>
        <xdr:cNvSpPr txBox="1">
          <a:spLocks noChangeArrowheads="1"/>
        </xdr:cNvSpPr>
      </xdr:nvSpPr>
      <xdr:spPr bwMode="auto">
        <a:xfrm>
          <a:off x="166878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53D0C98F-86C5-1047-A5EF-3738987833FD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03" name="Text Box 5">
          <a:extLst>
            <a:ext uri="{FF2B5EF4-FFF2-40B4-BE49-F238E27FC236}">
              <a16:creationId xmlns:a16="http://schemas.microsoft.com/office/drawing/2014/main" id="{5A64BAB9-AA23-1444-B9A4-36DF45780DA8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FC947AE9-5CE2-644E-89A3-88C6FC1E229F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2B041130-666A-EA4E-9CAE-1085E27A7C71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3A796E5E-A381-0942-9B56-FFCE024D6575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07" name="Text Box 5">
          <a:extLst>
            <a:ext uri="{FF2B5EF4-FFF2-40B4-BE49-F238E27FC236}">
              <a16:creationId xmlns:a16="http://schemas.microsoft.com/office/drawing/2014/main" id="{71C0BB1E-4E55-8A4F-BE5F-A4FBF89E2657}"/>
            </a:ext>
          </a:extLst>
        </xdr:cNvPr>
        <xdr:cNvSpPr txBox="1">
          <a:spLocks noChangeArrowheads="1"/>
        </xdr:cNvSpPr>
      </xdr:nvSpPr>
      <xdr:spPr bwMode="auto">
        <a:xfrm>
          <a:off x="220726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E5A1F3C3-ED8C-A548-88F6-787A82B4731C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09" name="Text Box 5">
          <a:extLst>
            <a:ext uri="{FF2B5EF4-FFF2-40B4-BE49-F238E27FC236}">
              <a16:creationId xmlns:a16="http://schemas.microsoft.com/office/drawing/2014/main" id="{0751E16D-C4FC-C345-BBAA-787581B915D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9FEAEF1E-6A88-6941-9A73-7D9FC09B882A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11" name="Text Box 5">
          <a:extLst>
            <a:ext uri="{FF2B5EF4-FFF2-40B4-BE49-F238E27FC236}">
              <a16:creationId xmlns:a16="http://schemas.microsoft.com/office/drawing/2014/main" id="{3E0C3560-493D-7040-928E-C7119ED39392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1C59C147-9243-7244-AB00-19D034AD106A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104775" cy="278650"/>
    <xdr:sp macro="" textlink="">
      <xdr:nvSpPr>
        <xdr:cNvPr id="513" name="Text Box 5">
          <a:extLst>
            <a:ext uri="{FF2B5EF4-FFF2-40B4-BE49-F238E27FC236}">
              <a16:creationId xmlns:a16="http://schemas.microsoft.com/office/drawing/2014/main" id="{307ECA92-95E0-5E44-8F9E-E47E16345A7B}"/>
            </a:ext>
          </a:extLst>
        </xdr:cNvPr>
        <xdr:cNvSpPr txBox="1">
          <a:spLocks noChangeArrowheads="1"/>
        </xdr:cNvSpPr>
      </xdr:nvSpPr>
      <xdr:spPr bwMode="auto">
        <a:xfrm>
          <a:off x="25387300" y="39979600"/>
          <a:ext cx="104775" cy="2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3257"/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39E30E0E-AA70-E441-B8B5-E9E7D7E73F59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3257"/>
    <xdr:sp macro="" textlink="">
      <xdr:nvSpPr>
        <xdr:cNvPr id="515" name="Text Box 5">
          <a:extLst>
            <a:ext uri="{FF2B5EF4-FFF2-40B4-BE49-F238E27FC236}">
              <a16:creationId xmlns:a16="http://schemas.microsoft.com/office/drawing/2014/main" id="{D17B6727-F2E2-D249-B080-C6D4C4EFE969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2621"/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A08FCC9E-5FD0-2E4A-96F7-244D44CE2E5D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2621"/>
    <xdr:sp macro="" textlink="">
      <xdr:nvSpPr>
        <xdr:cNvPr id="517" name="Text Box 5">
          <a:extLst>
            <a:ext uri="{FF2B5EF4-FFF2-40B4-BE49-F238E27FC236}">
              <a16:creationId xmlns:a16="http://schemas.microsoft.com/office/drawing/2014/main" id="{9D2C3D20-5349-8C46-B587-8D1F9D3A9D6C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7B85677B-5C63-6542-92EF-7BF041C8074B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519" name="Text Box 5">
          <a:extLst>
            <a:ext uri="{FF2B5EF4-FFF2-40B4-BE49-F238E27FC236}">
              <a16:creationId xmlns:a16="http://schemas.microsoft.com/office/drawing/2014/main" id="{926D3FD4-1625-6241-BBD2-212C45A70CB4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88DCCA4-68F9-774E-8888-4C63BB5150BE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99917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3FF7778E-FD9F-0A47-9D1C-9838DAA6C91A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99917</xdr:rowOff>
    </xdr:to>
    <xdr:sp macro="" textlink="">
      <xdr:nvSpPr>
        <xdr:cNvPr id="522" name="Text Box 5">
          <a:extLst>
            <a:ext uri="{FF2B5EF4-FFF2-40B4-BE49-F238E27FC236}">
              <a16:creationId xmlns:a16="http://schemas.microsoft.com/office/drawing/2014/main" id="{472E9E3E-E678-6D48-910F-30FA988CCCFC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99917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6A527FE3-7F08-2346-A259-EE1016B656F7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99917</xdr:rowOff>
    </xdr:to>
    <xdr:sp macro="" textlink="">
      <xdr:nvSpPr>
        <xdr:cNvPr id="524" name="Text Box 5">
          <a:extLst>
            <a:ext uri="{FF2B5EF4-FFF2-40B4-BE49-F238E27FC236}">
              <a16:creationId xmlns:a16="http://schemas.microsoft.com/office/drawing/2014/main" id="{BC170071-AEF2-1245-8BE1-03D1B02A596D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99917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E2FF8168-7762-F143-992B-8C03597C4F01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99917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5DD3648A-15B5-DD4F-82B7-C461E733C8FB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99917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6B4B915A-ECD0-574E-9F44-F0BBA9FF9649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99917</xdr:rowOff>
    </xdr:to>
    <xdr:sp macro="" textlink="">
      <xdr:nvSpPr>
        <xdr:cNvPr id="528" name="Text Box 5">
          <a:extLst>
            <a:ext uri="{FF2B5EF4-FFF2-40B4-BE49-F238E27FC236}">
              <a16:creationId xmlns:a16="http://schemas.microsoft.com/office/drawing/2014/main" id="{D8F3AB6A-A8CF-E24C-A941-3C17ED977E0F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99917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A702ED90-7D3F-2444-90E7-33D09A16790F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99917</xdr:rowOff>
    </xdr:to>
    <xdr:sp macro="" textlink="">
      <xdr:nvSpPr>
        <xdr:cNvPr id="530" name="Text Box 5">
          <a:extLst>
            <a:ext uri="{FF2B5EF4-FFF2-40B4-BE49-F238E27FC236}">
              <a16:creationId xmlns:a16="http://schemas.microsoft.com/office/drawing/2014/main" id="{A091C8C5-A110-A240-A374-4523A8A73252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99917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C71B8FB0-D02B-B846-BF82-D7DA4BCE4098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99917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B743AB93-FFE9-0541-8908-28CF08EF627F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99917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C740D034-557D-3945-929F-7287F7B63C65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99917</xdr:rowOff>
    </xdr:to>
    <xdr:sp macro="" textlink="">
      <xdr:nvSpPr>
        <xdr:cNvPr id="534" name="Text Box 5">
          <a:extLst>
            <a:ext uri="{FF2B5EF4-FFF2-40B4-BE49-F238E27FC236}">
              <a16:creationId xmlns:a16="http://schemas.microsoft.com/office/drawing/2014/main" id="{315842DC-E044-A64A-9AE4-82890154A192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97376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11E6656B-AB91-364F-867B-0532C99F78C3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97376</xdr:rowOff>
    </xdr:to>
    <xdr:sp macro="" textlink="">
      <xdr:nvSpPr>
        <xdr:cNvPr id="536" name="Text Box 5">
          <a:extLst>
            <a:ext uri="{FF2B5EF4-FFF2-40B4-BE49-F238E27FC236}">
              <a16:creationId xmlns:a16="http://schemas.microsoft.com/office/drawing/2014/main" id="{5FF8A188-2613-7D42-9270-CE98AAA403AE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97376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29340895-AE0A-5841-A94F-1F368CB857DF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97376</xdr:rowOff>
    </xdr:to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ACDC49D5-653C-6741-B6F5-12FC11B46BE1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97376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94EA8AEB-E7C8-EE48-9272-7A867696A835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97376</xdr:rowOff>
    </xdr:to>
    <xdr:sp macro="" textlink="">
      <xdr:nvSpPr>
        <xdr:cNvPr id="540" name="Text Box 5">
          <a:extLst>
            <a:ext uri="{FF2B5EF4-FFF2-40B4-BE49-F238E27FC236}">
              <a16:creationId xmlns:a16="http://schemas.microsoft.com/office/drawing/2014/main" id="{88294487-40E1-7B48-9130-1F9F8AEB8734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97376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EA62036E-2137-D04F-A7FB-C8FA76719A77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97376</xdr:rowOff>
    </xdr:to>
    <xdr:sp macro="" textlink="">
      <xdr:nvSpPr>
        <xdr:cNvPr id="542" name="Text Box 5">
          <a:extLst>
            <a:ext uri="{FF2B5EF4-FFF2-40B4-BE49-F238E27FC236}">
              <a16:creationId xmlns:a16="http://schemas.microsoft.com/office/drawing/2014/main" id="{2A018EE4-6035-BE42-938A-FD3503F64D25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97376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42F47F37-2747-A647-B3D1-4DFB505A9C29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97376</xdr:rowOff>
    </xdr:to>
    <xdr:sp macro="" textlink="">
      <xdr:nvSpPr>
        <xdr:cNvPr id="544" name="Text Box 5">
          <a:extLst>
            <a:ext uri="{FF2B5EF4-FFF2-40B4-BE49-F238E27FC236}">
              <a16:creationId xmlns:a16="http://schemas.microsoft.com/office/drawing/2014/main" id="{9F866611-07A8-2C45-A874-B887F7510ECB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97376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32DFC399-22CD-CE4B-A614-AD97608AE2EA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97376</xdr:rowOff>
    </xdr:to>
    <xdr:sp macro="" textlink="">
      <xdr:nvSpPr>
        <xdr:cNvPr id="546" name="Text Box 5">
          <a:extLst>
            <a:ext uri="{FF2B5EF4-FFF2-40B4-BE49-F238E27FC236}">
              <a16:creationId xmlns:a16="http://schemas.microsoft.com/office/drawing/2014/main" id="{174FC126-3E6C-F646-AF92-4D1F8E6FD436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97376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2270382C-51D9-284C-98AB-D24E06216D7C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97376</xdr:rowOff>
    </xdr:to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8E410576-66F1-6849-8E7A-08FBAD9D1FB7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101359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35325090-9DCE-7E4E-9C1C-80ADFA0B0523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101359</xdr:rowOff>
    </xdr:to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53F2FC8C-E007-E049-BEB2-24F22201AC36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101359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829513AF-A989-2F47-B31B-003DBF47825A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101359</xdr:rowOff>
    </xdr:to>
    <xdr:sp macro="" textlink="">
      <xdr:nvSpPr>
        <xdr:cNvPr id="552" name="Text Box 5">
          <a:extLst>
            <a:ext uri="{FF2B5EF4-FFF2-40B4-BE49-F238E27FC236}">
              <a16:creationId xmlns:a16="http://schemas.microsoft.com/office/drawing/2014/main" id="{68296382-074B-4A42-9056-43E17C4635FD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82694688-2531-184E-BCD1-93D70918D2B0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54" name="Text Box 5">
          <a:extLst>
            <a:ext uri="{FF2B5EF4-FFF2-40B4-BE49-F238E27FC236}">
              <a16:creationId xmlns:a16="http://schemas.microsoft.com/office/drawing/2014/main" id="{35FD8F4B-FA9F-A944-8FE8-51BA493B02F3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101359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DD81E47A-1849-E94A-82BD-C0901CC0BA9C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101359</xdr:rowOff>
    </xdr:to>
    <xdr:sp macro="" textlink="">
      <xdr:nvSpPr>
        <xdr:cNvPr id="556" name="Text Box 5">
          <a:extLst>
            <a:ext uri="{FF2B5EF4-FFF2-40B4-BE49-F238E27FC236}">
              <a16:creationId xmlns:a16="http://schemas.microsoft.com/office/drawing/2014/main" id="{42510100-6C60-2044-8F8E-B7E0121A1C99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14E46F0D-3192-A045-B438-9C9E76FB1E0F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58" name="Text Box 5">
          <a:extLst>
            <a:ext uri="{FF2B5EF4-FFF2-40B4-BE49-F238E27FC236}">
              <a16:creationId xmlns:a16="http://schemas.microsoft.com/office/drawing/2014/main" id="{B316AC23-F8E5-0F4D-AA2D-F69E35095C19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FC33DBB1-27A2-1046-960F-306905B11EC0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60" name="Text Box 5">
          <a:extLst>
            <a:ext uri="{FF2B5EF4-FFF2-40B4-BE49-F238E27FC236}">
              <a16:creationId xmlns:a16="http://schemas.microsoft.com/office/drawing/2014/main" id="{A9CBD395-3A35-0A4D-B2EA-DF6EF6D6C16B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77A2C30B-6FAD-CF49-B917-ABCF060F35FB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34BDCABE-2F6B-B048-B22F-3105FB593AC8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101359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B0AF9463-E4E1-4F4B-B0EA-3B919EC32228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93345</xdr:colOff>
      <xdr:row>114</xdr:row>
      <xdr:rowOff>101359</xdr:rowOff>
    </xdr:to>
    <xdr:sp macro="" textlink="">
      <xdr:nvSpPr>
        <xdr:cNvPr id="564" name="Text Box 5">
          <a:extLst>
            <a:ext uri="{FF2B5EF4-FFF2-40B4-BE49-F238E27FC236}">
              <a16:creationId xmlns:a16="http://schemas.microsoft.com/office/drawing/2014/main" id="{5AE93B39-B633-F943-8324-297CB6B05844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101359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EF92C40D-8EF0-144C-9F62-945FB16B201B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101359</xdr:rowOff>
    </xdr:to>
    <xdr:sp macro="" textlink="">
      <xdr:nvSpPr>
        <xdr:cNvPr id="566" name="Text Box 5">
          <a:extLst>
            <a:ext uri="{FF2B5EF4-FFF2-40B4-BE49-F238E27FC236}">
              <a16:creationId xmlns:a16="http://schemas.microsoft.com/office/drawing/2014/main" id="{6E652EF8-6BE8-E640-A43B-F3FD86834C63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CB570894-C612-F048-9CA1-C16C743191A8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68" name="Text Box 5">
          <a:extLst>
            <a:ext uri="{FF2B5EF4-FFF2-40B4-BE49-F238E27FC236}">
              <a16:creationId xmlns:a16="http://schemas.microsoft.com/office/drawing/2014/main" id="{EB11D47A-4EE0-2B49-83AE-9E9AC8A98A79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101359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A85F957C-B903-D542-A30C-DE4FF51183BD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101359</xdr:rowOff>
    </xdr:to>
    <xdr:sp macro="" textlink="">
      <xdr:nvSpPr>
        <xdr:cNvPr id="570" name="Text Box 5">
          <a:extLst>
            <a:ext uri="{FF2B5EF4-FFF2-40B4-BE49-F238E27FC236}">
              <a16:creationId xmlns:a16="http://schemas.microsoft.com/office/drawing/2014/main" id="{004EAC07-DF43-9749-8F86-A06D55A91316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96353443-465D-934B-87AA-134A3206E3E5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72" name="Text Box 5">
          <a:extLst>
            <a:ext uri="{FF2B5EF4-FFF2-40B4-BE49-F238E27FC236}">
              <a16:creationId xmlns:a16="http://schemas.microsoft.com/office/drawing/2014/main" id="{02AD0160-F2D3-F04B-838E-7FE0FAF724C7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2401B24F-E82F-F04B-B971-2D9632C2E42D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060F014A-EA99-7441-B7B0-DA25F3DDCA8A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AF060EB6-DED7-E049-917D-22C055C63024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93345</xdr:colOff>
      <xdr:row>114</xdr:row>
      <xdr:rowOff>101359</xdr:rowOff>
    </xdr:to>
    <xdr:sp macro="" textlink="">
      <xdr:nvSpPr>
        <xdr:cNvPr id="576" name="Text Box 5">
          <a:extLst>
            <a:ext uri="{FF2B5EF4-FFF2-40B4-BE49-F238E27FC236}">
              <a16:creationId xmlns:a16="http://schemas.microsoft.com/office/drawing/2014/main" id="{2174F500-97B0-8C49-A0BC-135C0AFF6506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3345" cy="28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113</xdr:row>
      <xdr:rowOff>0</xdr:rowOff>
    </xdr:from>
    <xdr:ext cx="93345" cy="283257"/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320A5AE9-5FE0-F044-8A28-000DDC6FFAF3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3257"/>
    <xdr:sp macro="" textlink="">
      <xdr:nvSpPr>
        <xdr:cNvPr id="578" name="Text Box 5">
          <a:extLst>
            <a:ext uri="{FF2B5EF4-FFF2-40B4-BE49-F238E27FC236}">
              <a16:creationId xmlns:a16="http://schemas.microsoft.com/office/drawing/2014/main" id="{54D8CF84-3FC1-7148-AF10-978DFB77D501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2621"/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7BF2B7C8-5D87-1E45-B6AE-D717079C84AE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2621"/>
    <xdr:sp macro="" textlink="">
      <xdr:nvSpPr>
        <xdr:cNvPr id="580" name="Text Box 5">
          <a:extLst>
            <a:ext uri="{FF2B5EF4-FFF2-40B4-BE49-F238E27FC236}">
              <a16:creationId xmlns:a16="http://schemas.microsoft.com/office/drawing/2014/main" id="{581200D7-CC3C-084D-A664-C04AEF91B4D4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23F736BC-9EA1-2C48-8C58-9DFF6FA65C83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582" name="Text Box 5">
          <a:extLst>
            <a:ext uri="{FF2B5EF4-FFF2-40B4-BE49-F238E27FC236}">
              <a16:creationId xmlns:a16="http://schemas.microsoft.com/office/drawing/2014/main" id="{6213B562-9CD4-2841-B85B-73B0CFB7E25F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8FB3AA5B-1D05-A54D-963B-8C0012D2C80E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115</xdr:row>
      <xdr:rowOff>40485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B64303C1-EC13-FA4D-B027-05C9657C348E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115</xdr:row>
      <xdr:rowOff>40485</xdr:rowOff>
    </xdr:to>
    <xdr:sp macro="" textlink="">
      <xdr:nvSpPr>
        <xdr:cNvPr id="585" name="Text Box 5">
          <a:extLst>
            <a:ext uri="{FF2B5EF4-FFF2-40B4-BE49-F238E27FC236}">
              <a16:creationId xmlns:a16="http://schemas.microsoft.com/office/drawing/2014/main" id="{003062E8-4F17-C34E-8AD1-8936B2A79D85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40485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55AEFE23-5B35-5A46-8964-1E26545C8A18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40485</xdr:rowOff>
    </xdr:to>
    <xdr:sp macro="" textlink="">
      <xdr:nvSpPr>
        <xdr:cNvPr id="587" name="Text Box 5">
          <a:extLst>
            <a:ext uri="{FF2B5EF4-FFF2-40B4-BE49-F238E27FC236}">
              <a16:creationId xmlns:a16="http://schemas.microsoft.com/office/drawing/2014/main" id="{0FB56685-7BFA-0848-99A3-9148B634A9F4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40485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F258D4DB-87B1-5546-A3E6-E7EC70FD0FE5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40485</xdr:rowOff>
    </xdr:to>
    <xdr:sp macro="" textlink="">
      <xdr:nvSpPr>
        <xdr:cNvPr id="589" name="Text Box 5">
          <a:extLst>
            <a:ext uri="{FF2B5EF4-FFF2-40B4-BE49-F238E27FC236}">
              <a16:creationId xmlns:a16="http://schemas.microsoft.com/office/drawing/2014/main" id="{23DC1910-25B3-E440-A63E-98CA138FC9B1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40485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299BE521-8402-5042-8C7E-812FAE3D804B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40485</xdr:rowOff>
    </xdr:to>
    <xdr:sp macro="" textlink="">
      <xdr:nvSpPr>
        <xdr:cNvPr id="591" name="Text Box 5">
          <a:extLst>
            <a:ext uri="{FF2B5EF4-FFF2-40B4-BE49-F238E27FC236}">
              <a16:creationId xmlns:a16="http://schemas.microsoft.com/office/drawing/2014/main" id="{5FB4B8F2-8CFC-F547-9905-F9EB074E0B35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40485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4D481848-341A-4446-BAD6-6A6F7DBF15A5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40485</xdr:rowOff>
    </xdr:to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AA5B2409-C2BB-B04A-B875-484B42414E5A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40485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4C77197B-C900-2C48-A5CF-230FE61C52F1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40485</xdr:rowOff>
    </xdr:to>
    <xdr:sp macro="" textlink="">
      <xdr:nvSpPr>
        <xdr:cNvPr id="595" name="Text Box 5">
          <a:extLst>
            <a:ext uri="{FF2B5EF4-FFF2-40B4-BE49-F238E27FC236}">
              <a16:creationId xmlns:a16="http://schemas.microsoft.com/office/drawing/2014/main" id="{C44CD869-C02B-8E48-AD6F-80C961BBCAAF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40485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B20E2EFB-0E96-9944-A28C-6B734EAD5BF7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40485</xdr:rowOff>
    </xdr:to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44A5B517-9267-094D-BD52-82568E7F3BFE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115</xdr:row>
      <xdr:rowOff>39849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27E6B5F8-B39E-C646-98BC-DD9551EE490E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115</xdr:row>
      <xdr:rowOff>39849</xdr:rowOff>
    </xdr:to>
    <xdr:sp macro="" textlink="">
      <xdr:nvSpPr>
        <xdr:cNvPr id="599" name="Text Box 5">
          <a:extLst>
            <a:ext uri="{FF2B5EF4-FFF2-40B4-BE49-F238E27FC236}">
              <a16:creationId xmlns:a16="http://schemas.microsoft.com/office/drawing/2014/main" id="{D3EDD994-FD01-C348-8C2C-9FFA8A99CEFC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39849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76789AF3-8425-2E4B-A963-7809E91F6825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39849</xdr:rowOff>
    </xdr:to>
    <xdr:sp macro="" textlink="">
      <xdr:nvSpPr>
        <xdr:cNvPr id="601" name="Text Box 5">
          <a:extLst>
            <a:ext uri="{FF2B5EF4-FFF2-40B4-BE49-F238E27FC236}">
              <a16:creationId xmlns:a16="http://schemas.microsoft.com/office/drawing/2014/main" id="{A9A8A200-F110-574B-B04C-B213FDB4A619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39849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47C31B48-3517-7B4B-900B-48F64ED35139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39849</xdr:rowOff>
    </xdr:to>
    <xdr:sp macro="" textlink="">
      <xdr:nvSpPr>
        <xdr:cNvPr id="603" name="Text Box 5">
          <a:extLst>
            <a:ext uri="{FF2B5EF4-FFF2-40B4-BE49-F238E27FC236}">
              <a16:creationId xmlns:a16="http://schemas.microsoft.com/office/drawing/2014/main" id="{3D38DC6F-46FA-3749-904E-DA0A4992660E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39849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32D9E1F3-4FE2-0D42-8B93-61A4B25B6691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39849</xdr:rowOff>
    </xdr:to>
    <xdr:sp macro="" textlink="">
      <xdr:nvSpPr>
        <xdr:cNvPr id="605" name="Text Box 5">
          <a:extLst>
            <a:ext uri="{FF2B5EF4-FFF2-40B4-BE49-F238E27FC236}">
              <a16:creationId xmlns:a16="http://schemas.microsoft.com/office/drawing/2014/main" id="{2CBB37D1-93FC-9F43-B2EC-9A3B8D331C26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39849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24C2A024-A6DE-2C46-9B92-F036EF630E43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39849</xdr:rowOff>
    </xdr:to>
    <xdr:sp macro="" textlink="">
      <xdr:nvSpPr>
        <xdr:cNvPr id="607" name="Text Box 5">
          <a:extLst>
            <a:ext uri="{FF2B5EF4-FFF2-40B4-BE49-F238E27FC236}">
              <a16:creationId xmlns:a16="http://schemas.microsoft.com/office/drawing/2014/main" id="{06D9C0E4-FC7F-0D4E-95E1-76B628B86F54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39849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6BB901FB-B987-7245-9DB0-E2F820951736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39849</xdr:rowOff>
    </xdr:to>
    <xdr:sp macro="" textlink="">
      <xdr:nvSpPr>
        <xdr:cNvPr id="609" name="Text Box 5">
          <a:extLst>
            <a:ext uri="{FF2B5EF4-FFF2-40B4-BE49-F238E27FC236}">
              <a16:creationId xmlns:a16="http://schemas.microsoft.com/office/drawing/2014/main" id="{94C83459-7688-6848-90F8-28B48972658A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39849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BC984F82-2835-3248-881B-593799B3D301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39849</xdr:rowOff>
    </xdr:to>
    <xdr:sp macro="" textlink="">
      <xdr:nvSpPr>
        <xdr:cNvPr id="611" name="Text Box 5">
          <a:extLst>
            <a:ext uri="{FF2B5EF4-FFF2-40B4-BE49-F238E27FC236}">
              <a16:creationId xmlns:a16="http://schemas.microsoft.com/office/drawing/2014/main" id="{3E97DA42-0DCD-E34B-841E-69EDC6C8B40D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115</xdr:row>
      <xdr:rowOff>36212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3DBF375-476F-604E-9AC8-F56C26F1AC33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115</xdr:row>
      <xdr:rowOff>36212</xdr:rowOff>
    </xdr:to>
    <xdr:sp macro="" textlink="">
      <xdr:nvSpPr>
        <xdr:cNvPr id="613" name="Text Box 5">
          <a:extLst>
            <a:ext uri="{FF2B5EF4-FFF2-40B4-BE49-F238E27FC236}">
              <a16:creationId xmlns:a16="http://schemas.microsoft.com/office/drawing/2014/main" id="{D8429BB7-AD70-284F-8CDF-262DB61A6855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36212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356B56CB-8C16-4648-A7E6-FC2E541CEA69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36212</xdr:rowOff>
    </xdr:to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B3E8F674-6045-264E-9166-727011FD854D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491EC40A-0072-2C43-A770-DF9E75481D52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17" name="Text Box 5">
          <a:extLst>
            <a:ext uri="{FF2B5EF4-FFF2-40B4-BE49-F238E27FC236}">
              <a16:creationId xmlns:a16="http://schemas.microsoft.com/office/drawing/2014/main" id="{77C107DE-0148-1248-9583-577A8CD42F3E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36212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975E8613-631A-FA48-A5CC-44E5686D97D4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36212</xdr:rowOff>
    </xdr:to>
    <xdr:sp macro="" textlink="">
      <xdr:nvSpPr>
        <xdr:cNvPr id="619" name="Text Box 5">
          <a:extLst>
            <a:ext uri="{FF2B5EF4-FFF2-40B4-BE49-F238E27FC236}">
              <a16:creationId xmlns:a16="http://schemas.microsoft.com/office/drawing/2014/main" id="{39D286EF-5AF5-3E4E-84D2-FFE548E9A0D0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DFD17DF3-F714-5C46-923F-6094A3289CBC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21" name="Text Box 5">
          <a:extLst>
            <a:ext uri="{FF2B5EF4-FFF2-40B4-BE49-F238E27FC236}">
              <a16:creationId xmlns:a16="http://schemas.microsoft.com/office/drawing/2014/main" id="{ED0A3C4E-96B9-E54C-A717-015AAF206B75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7E0BEE1D-B285-E64B-BF90-66ACA76526AD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23" name="Text Box 5">
          <a:extLst>
            <a:ext uri="{FF2B5EF4-FFF2-40B4-BE49-F238E27FC236}">
              <a16:creationId xmlns:a16="http://schemas.microsoft.com/office/drawing/2014/main" id="{9914350D-9A9E-B048-9BC1-2E0C18B4EE50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4010DED4-493F-8A44-929D-4CD1724C3A04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25" name="Text Box 5">
          <a:extLst>
            <a:ext uri="{FF2B5EF4-FFF2-40B4-BE49-F238E27FC236}">
              <a16:creationId xmlns:a16="http://schemas.microsoft.com/office/drawing/2014/main" id="{444E4A21-D879-D749-A7D6-B368AD564FB7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115</xdr:row>
      <xdr:rowOff>36212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F76F1F05-D63C-A043-9558-CBA837CC09E0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97155</xdr:colOff>
      <xdr:row>115</xdr:row>
      <xdr:rowOff>36212</xdr:rowOff>
    </xdr:to>
    <xdr:sp macro="" textlink="">
      <xdr:nvSpPr>
        <xdr:cNvPr id="627" name="Text Box 5">
          <a:extLst>
            <a:ext uri="{FF2B5EF4-FFF2-40B4-BE49-F238E27FC236}">
              <a16:creationId xmlns:a16="http://schemas.microsoft.com/office/drawing/2014/main" id="{F6104969-002B-524C-BBE0-6F71A28FC725}"/>
            </a:ext>
          </a:extLst>
        </xdr:cNvPr>
        <xdr:cNvSpPr txBox="1">
          <a:spLocks noChangeArrowheads="1"/>
        </xdr:cNvSpPr>
      </xdr:nvSpPr>
      <xdr:spPr bwMode="auto">
        <a:xfrm>
          <a:off x="14630400" y="34899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36212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2D2C78B6-A8C0-FB48-B4F5-D3332CE89C48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36212</xdr:rowOff>
    </xdr:to>
    <xdr:sp macro="" textlink="">
      <xdr:nvSpPr>
        <xdr:cNvPr id="629" name="Text Box 5">
          <a:extLst>
            <a:ext uri="{FF2B5EF4-FFF2-40B4-BE49-F238E27FC236}">
              <a16:creationId xmlns:a16="http://schemas.microsoft.com/office/drawing/2014/main" id="{9347C3A9-06DB-C643-95E4-9ED4C590AFA8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193B1FC7-FBE9-8145-A016-272CEB301BBE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31" name="Text Box 5">
          <a:extLst>
            <a:ext uri="{FF2B5EF4-FFF2-40B4-BE49-F238E27FC236}">
              <a16:creationId xmlns:a16="http://schemas.microsoft.com/office/drawing/2014/main" id="{EE790A25-1E01-D048-813B-FB9B00AA59C4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36212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7E79900D-F9C1-A64B-9592-ECF04349C1E0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115</xdr:row>
      <xdr:rowOff>36212</xdr:rowOff>
    </xdr:to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1EED29F0-6330-0F46-9E19-8DE3E7F76D1A}"/>
            </a:ext>
          </a:extLst>
        </xdr:cNvPr>
        <xdr:cNvSpPr txBox="1">
          <a:spLocks noChangeArrowheads="1"/>
        </xdr:cNvSpPr>
      </xdr:nvSpPr>
      <xdr:spPr bwMode="auto">
        <a:xfrm>
          <a:off x="13081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77B38A0F-B2D5-A445-8987-578F10CFC230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35" name="Text Box 5">
          <a:extLst>
            <a:ext uri="{FF2B5EF4-FFF2-40B4-BE49-F238E27FC236}">
              <a16:creationId xmlns:a16="http://schemas.microsoft.com/office/drawing/2014/main" id="{50F0DE3B-8D67-D04F-8F1A-B98760544629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F3E265FB-CC2D-E946-9C40-FFC202CB6C6F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ECF5AE0B-C22C-3D48-8732-62B8F50E39D6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649924C0-5DA6-3F44-9ACF-B34F19727D86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97155</xdr:colOff>
      <xdr:row>115</xdr:row>
      <xdr:rowOff>36212</xdr:rowOff>
    </xdr:to>
    <xdr:sp macro="" textlink="">
      <xdr:nvSpPr>
        <xdr:cNvPr id="639" name="Text Box 5">
          <a:extLst>
            <a:ext uri="{FF2B5EF4-FFF2-40B4-BE49-F238E27FC236}">
              <a16:creationId xmlns:a16="http://schemas.microsoft.com/office/drawing/2014/main" id="{65B168F7-C15D-3A4A-BE3E-109F286E9CE7}"/>
            </a:ext>
          </a:extLst>
        </xdr:cNvPr>
        <xdr:cNvSpPr txBox="1">
          <a:spLocks noChangeArrowheads="1"/>
        </xdr:cNvSpPr>
      </xdr:nvSpPr>
      <xdr:spPr bwMode="auto">
        <a:xfrm>
          <a:off x="8445500" y="37820600"/>
          <a:ext cx="97155" cy="41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113</xdr:row>
      <xdr:rowOff>0</xdr:rowOff>
    </xdr:from>
    <xdr:ext cx="93345" cy="283257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E7101560-A0AB-1D41-A9B8-2A119727BE19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3257"/>
    <xdr:sp macro="" textlink="">
      <xdr:nvSpPr>
        <xdr:cNvPr id="641" name="Text Box 5">
          <a:extLst>
            <a:ext uri="{FF2B5EF4-FFF2-40B4-BE49-F238E27FC236}">
              <a16:creationId xmlns:a16="http://schemas.microsoft.com/office/drawing/2014/main" id="{3233269C-B711-F54E-967C-CE002AA13796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2621"/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73B0173A-6C6E-0742-9853-021B0CE7C0E7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82621"/>
    <xdr:sp macro="" textlink="">
      <xdr:nvSpPr>
        <xdr:cNvPr id="643" name="Text Box 5">
          <a:extLst>
            <a:ext uri="{FF2B5EF4-FFF2-40B4-BE49-F238E27FC236}">
              <a16:creationId xmlns:a16="http://schemas.microsoft.com/office/drawing/2014/main" id="{99153F54-03C8-2A4B-A97D-36C054FD6A67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8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17DD4021-F9D7-C14C-8E96-433CA9CBD2CA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645" name="Text Box 5">
          <a:extLst>
            <a:ext uri="{FF2B5EF4-FFF2-40B4-BE49-F238E27FC236}">
              <a16:creationId xmlns:a16="http://schemas.microsoft.com/office/drawing/2014/main" id="{7CB62CD5-A661-0040-ABC8-7FBFA04104A6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93345" cy="277079"/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F5335197-781F-8E4A-81E9-8CF505BE5953}"/>
            </a:ext>
          </a:extLst>
        </xdr:cNvPr>
        <xdr:cNvSpPr txBox="1">
          <a:spLocks noChangeArrowheads="1"/>
        </xdr:cNvSpPr>
      </xdr:nvSpPr>
      <xdr:spPr bwMode="auto">
        <a:xfrm>
          <a:off x="27178000" y="34899600"/>
          <a:ext cx="93345" cy="27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113252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17D83B7D-2FD2-8E4E-B0AF-C160E1FF3DAA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113252</xdr:rowOff>
    </xdr:to>
    <xdr:sp macro="" textlink="">
      <xdr:nvSpPr>
        <xdr:cNvPr id="652" name="Text Box 5">
          <a:extLst>
            <a:ext uri="{FF2B5EF4-FFF2-40B4-BE49-F238E27FC236}">
              <a16:creationId xmlns:a16="http://schemas.microsoft.com/office/drawing/2014/main" id="{A76F80EE-CFDA-0348-BAEA-ADF241FBF368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113252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9F45AF1B-8B29-CB4D-A3D3-73A09A99FFB3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113252</xdr:rowOff>
    </xdr:to>
    <xdr:sp macro="" textlink="">
      <xdr:nvSpPr>
        <xdr:cNvPr id="654" name="Text Box 5">
          <a:extLst>
            <a:ext uri="{FF2B5EF4-FFF2-40B4-BE49-F238E27FC236}">
              <a16:creationId xmlns:a16="http://schemas.microsoft.com/office/drawing/2014/main" id="{4C629F64-1D0F-0E4A-9A02-4B663AAEAFD0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0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97376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5AAB951A-3782-FE4B-9E4B-6312CED6E002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97376</xdr:rowOff>
    </xdr:to>
    <xdr:sp macro="" textlink="">
      <xdr:nvSpPr>
        <xdr:cNvPr id="656" name="Text Box 5">
          <a:extLst>
            <a:ext uri="{FF2B5EF4-FFF2-40B4-BE49-F238E27FC236}">
              <a16:creationId xmlns:a16="http://schemas.microsoft.com/office/drawing/2014/main" id="{C635609B-4EEB-D449-B89E-C1E80AC1D4F8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97376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EAACBA13-9E3A-A242-A101-873287777DD3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97376</xdr:rowOff>
    </xdr:to>
    <xdr:sp macro="" textlink="">
      <xdr:nvSpPr>
        <xdr:cNvPr id="658" name="Text Box 5">
          <a:extLst>
            <a:ext uri="{FF2B5EF4-FFF2-40B4-BE49-F238E27FC236}">
              <a16:creationId xmlns:a16="http://schemas.microsoft.com/office/drawing/2014/main" id="{AECF41E8-6AAC-124C-97DC-A169A702E9DB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28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81C533A9-EEB4-0442-A919-8523C41AC363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660" name="Text Box 5">
          <a:extLst>
            <a:ext uri="{FF2B5EF4-FFF2-40B4-BE49-F238E27FC236}">
              <a16:creationId xmlns:a16="http://schemas.microsoft.com/office/drawing/2014/main" id="{45B2D70C-6A12-4541-9AC3-0712FA1AA92E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EBB95248-2669-CF47-8217-338377E806D6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662" name="Text Box 5">
          <a:extLst>
            <a:ext uri="{FF2B5EF4-FFF2-40B4-BE49-F238E27FC236}">
              <a16:creationId xmlns:a16="http://schemas.microsoft.com/office/drawing/2014/main" id="{EFD6EAC5-1517-FD4C-8A57-776586885F7A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06101F10-8439-0342-8653-17CAC3F87245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664" name="Text Box 5">
          <a:extLst>
            <a:ext uri="{FF2B5EF4-FFF2-40B4-BE49-F238E27FC236}">
              <a16:creationId xmlns:a16="http://schemas.microsoft.com/office/drawing/2014/main" id="{C8E38FE5-C46F-A944-B772-E57BD7F30405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FE46B95B-247A-F547-A5F4-9B4577862C97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97155</xdr:colOff>
      <xdr:row>114</xdr:row>
      <xdr:rowOff>132287</xdr:rowOff>
    </xdr:to>
    <xdr:sp macro="" textlink="">
      <xdr:nvSpPr>
        <xdr:cNvPr id="666" name="Text Box 5">
          <a:extLst>
            <a:ext uri="{FF2B5EF4-FFF2-40B4-BE49-F238E27FC236}">
              <a16:creationId xmlns:a16="http://schemas.microsoft.com/office/drawing/2014/main" id="{83E3DB00-42C0-E944-A3B3-572CB5D5A37F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7155" cy="31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78327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45718B7C-5F5A-A44B-9F89-723C8A2759AB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78327</xdr:rowOff>
    </xdr:to>
    <xdr:sp macro="" textlink="">
      <xdr:nvSpPr>
        <xdr:cNvPr id="668" name="Text Box 5">
          <a:extLst>
            <a:ext uri="{FF2B5EF4-FFF2-40B4-BE49-F238E27FC236}">
              <a16:creationId xmlns:a16="http://schemas.microsoft.com/office/drawing/2014/main" id="{E850B946-5672-AB45-92E1-D89A9802FC3B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78327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061FAAC4-4306-D647-8B56-EC95C67DB6D0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78327</xdr:rowOff>
    </xdr:to>
    <xdr:sp macro="" textlink="">
      <xdr:nvSpPr>
        <xdr:cNvPr id="670" name="Text Box 5">
          <a:extLst>
            <a:ext uri="{FF2B5EF4-FFF2-40B4-BE49-F238E27FC236}">
              <a16:creationId xmlns:a16="http://schemas.microsoft.com/office/drawing/2014/main" id="{B4D2A916-9EC2-214B-804A-37440A1EF9AA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77691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C5DA0ED6-0867-9F41-B520-3D7C3DF3C7EB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77691</xdr:rowOff>
    </xdr:to>
    <xdr:sp macro="" textlink="">
      <xdr:nvSpPr>
        <xdr:cNvPr id="672" name="Text Box 5">
          <a:extLst>
            <a:ext uri="{FF2B5EF4-FFF2-40B4-BE49-F238E27FC236}">
              <a16:creationId xmlns:a16="http://schemas.microsoft.com/office/drawing/2014/main" id="{67CC8660-BD4C-6C40-8AF3-42195CB31727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77691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781F21DF-741B-7648-BAF3-62A612BBD2D3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77691</xdr:rowOff>
    </xdr:to>
    <xdr:sp macro="" textlink="">
      <xdr:nvSpPr>
        <xdr:cNvPr id="674" name="Text Box 5">
          <a:extLst>
            <a:ext uri="{FF2B5EF4-FFF2-40B4-BE49-F238E27FC236}">
              <a16:creationId xmlns:a16="http://schemas.microsoft.com/office/drawing/2014/main" id="{2BB4153E-267B-2E4B-9886-26C0DAC6C2FF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6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92E283EE-D141-344F-BDF3-138F5D6C4041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676" name="Text Box 5">
          <a:extLst>
            <a:ext uri="{FF2B5EF4-FFF2-40B4-BE49-F238E27FC236}">
              <a16:creationId xmlns:a16="http://schemas.microsoft.com/office/drawing/2014/main" id="{EFDB2D10-0551-4945-9DD4-A7F8DA461D7B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1F10F479-F575-3E4A-AFBB-84D0AB16A45D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678" name="Text Box 5">
          <a:extLst>
            <a:ext uri="{FF2B5EF4-FFF2-40B4-BE49-F238E27FC236}">
              <a16:creationId xmlns:a16="http://schemas.microsoft.com/office/drawing/2014/main" id="{28D1A022-9985-AC4A-A54B-C9D11A50CEB7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9F8E19E8-62A9-6B49-B30A-828E1015927C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680" name="Text Box 5">
          <a:extLst>
            <a:ext uri="{FF2B5EF4-FFF2-40B4-BE49-F238E27FC236}">
              <a16:creationId xmlns:a16="http://schemas.microsoft.com/office/drawing/2014/main" id="{C142A60A-D93D-E548-ADB8-52FDDEE08005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40D61B32-6606-0142-8473-56C07FBC677C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93345</xdr:colOff>
      <xdr:row>114</xdr:row>
      <xdr:rowOff>62624</xdr:rowOff>
    </xdr:to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6929A18F-B8D0-CC46-BD68-38298FD3269D}"/>
            </a:ext>
          </a:extLst>
        </xdr:cNvPr>
        <xdr:cNvSpPr txBox="1">
          <a:spLocks noChangeArrowheads="1"/>
        </xdr:cNvSpPr>
      </xdr:nvSpPr>
      <xdr:spPr bwMode="auto">
        <a:xfrm>
          <a:off x="1308100" y="37312600"/>
          <a:ext cx="93345" cy="25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cava\Analisis%20Marzo%2006%20-%20Inca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ximo\Maria%20Angelica\OISOE%20EVA\Calles\Demja%20-%20Hato%20Mayor\Analisis%20Dic%2005%20-%20Dem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 refreshError="1"/>
      <sheetData sheetId="1">
        <row r="11">
          <cell r="D11">
            <v>33.5</v>
          </cell>
        </row>
        <row r="14">
          <cell r="C14">
            <v>830</v>
          </cell>
        </row>
      </sheetData>
      <sheetData sheetId="2">
        <row r="1">
          <cell r="B1">
            <v>42.05</v>
          </cell>
        </row>
        <row r="3">
          <cell r="B3">
            <v>100</v>
          </cell>
        </row>
        <row r="4">
          <cell r="B4">
            <v>689.6</v>
          </cell>
        </row>
        <row r="5">
          <cell r="B5">
            <v>689.6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/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  <row r="22">
          <cell r="C22">
            <v>345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90205-0A0F-A546-B042-51B1717B4CF0}">
  <sheetPr>
    <tabColor theme="4" tint="-0.249977111117893"/>
  </sheetPr>
  <dimension ref="A1:R115"/>
  <sheetViews>
    <sheetView tabSelected="1" view="pageBreakPreview" topLeftCell="A12" zoomScale="78" zoomScaleNormal="50" zoomScaleSheetLayoutView="78" workbookViewId="0">
      <selection activeCell="K25" sqref="K25"/>
    </sheetView>
  </sheetViews>
  <sheetFormatPr baseColWidth="10" defaultColWidth="9.140625" defaultRowHeight="15" x14ac:dyDescent="0.25"/>
  <cols>
    <col min="1" max="1" width="12.85546875" customWidth="1"/>
    <col min="2" max="2" width="85.28515625" customWidth="1"/>
    <col min="3" max="3" width="16" style="15" customWidth="1"/>
    <col min="4" max="4" width="26" customWidth="1"/>
    <col min="5" max="5" width="27.85546875" style="12" customWidth="1"/>
    <col min="6" max="6" width="27.42578125" customWidth="1"/>
  </cols>
  <sheetData>
    <row r="1" spans="1:18" ht="30" customHeight="1" x14ac:dyDescent="0.25">
      <c r="A1" s="124" t="s">
        <v>0</v>
      </c>
      <c r="B1" s="124"/>
      <c r="C1" s="124"/>
      <c r="D1" s="124"/>
      <c r="E1" s="124"/>
      <c r="F1" s="124"/>
    </row>
    <row r="2" spans="1:18" ht="30" customHeight="1" x14ac:dyDescent="0.25">
      <c r="A2" s="124" t="s">
        <v>1</v>
      </c>
      <c r="B2" s="124"/>
      <c r="C2" s="124"/>
      <c r="D2" s="124"/>
      <c r="E2" s="124"/>
      <c r="F2" s="124"/>
    </row>
    <row r="3" spans="1:18" ht="30" customHeight="1" x14ac:dyDescent="0.25">
      <c r="A3" s="124" t="s">
        <v>122</v>
      </c>
      <c r="B3" s="124"/>
      <c r="C3" s="124"/>
      <c r="D3" s="124"/>
      <c r="E3" s="124"/>
      <c r="F3" s="124"/>
    </row>
    <row r="4" spans="1:18" ht="9" customHeight="1" x14ac:dyDescent="0.25">
      <c r="A4" s="125"/>
      <c r="B4" s="125"/>
      <c r="C4" s="125"/>
      <c r="D4" s="125"/>
      <c r="E4" s="125"/>
      <c r="F4" s="125"/>
    </row>
    <row r="5" spans="1:18" ht="24" customHeight="1" x14ac:dyDescent="0.25">
      <c r="A5" s="126" t="s">
        <v>121</v>
      </c>
      <c r="B5" s="126"/>
      <c r="C5" s="126"/>
      <c r="D5" s="126"/>
      <c r="E5" s="126"/>
      <c r="F5" s="126"/>
      <c r="G5" s="10"/>
    </row>
    <row r="6" spans="1:18" ht="6" customHeight="1" thickBot="1" x14ac:dyDescent="0.3">
      <c r="A6" s="103"/>
      <c r="B6" s="103"/>
      <c r="C6" s="103"/>
      <c r="D6" s="103"/>
      <c r="E6" s="104"/>
      <c r="F6" s="103"/>
      <c r="G6" s="10"/>
    </row>
    <row r="7" spans="1:18" ht="5.25" customHeight="1" x14ac:dyDescent="0.25">
      <c r="A7" s="105"/>
      <c r="B7" s="106"/>
      <c r="C7" s="107"/>
      <c r="D7" s="108"/>
      <c r="E7" s="109"/>
      <c r="F7" s="110"/>
    </row>
    <row r="8" spans="1:18" s="12" customFormat="1" ht="6" customHeight="1" x14ac:dyDescent="0.25">
      <c r="A8" s="111"/>
      <c r="B8" s="112"/>
      <c r="C8" s="113"/>
      <c r="D8" s="114"/>
      <c r="E8" s="115"/>
      <c r="F8" s="116"/>
      <c r="G8"/>
      <c r="H8"/>
      <c r="I8"/>
      <c r="J8"/>
      <c r="K8"/>
      <c r="L8"/>
      <c r="M8"/>
      <c r="N8"/>
      <c r="O8"/>
      <c r="P8"/>
      <c r="Q8"/>
      <c r="R8"/>
    </row>
    <row r="9" spans="1:18" s="12" customFormat="1" ht="26.1" customHeight="1" x14ac:dyDescent="0.25">
      <c r="A9" s="117" t="s">
        <v>119</v>
      </c>
      <c r="B9" s="118"/>
      <c r="C9" s="119"/>
      <c r="D9" s="119"/>
      <c r="E9" s="120"/>
      <c r="F9" s="121"/>
      <c r="G9"/>
      <c r="H9"/>
      <c r="I9"/>
      <c r="J9"/>
      <c r="K9"/>
      <c r="L9"/>
      <c r="M9"/>
      <c r="N9"/>
      <c r="O9"/>
      <c r="P9"/>
      <c r="Q9"/>
      <c r="R9"/>
    </row>
    <row r="10" spans="1:18" s="12" customFormat="1" ht="26.1" customHeight="1" x14ac:dyDescent="0.25">
      <c r="A10" s="102" t="s">
        <v>80</v>
      </c>
      <c r="B10" s="62"/>
      <c r="C10" s="62"/>
      <c r="D10" s="62"/>
      <c r="E10" s="62"/>
      <c r="F10" s="62"/>
      <c r="G10"/>
      <c r="H10"/>
      <c r="I10"/>
      <c r="J10"/>
      <c r="K10"/>
      <c r="L10"/>
      <c r="M10"/>
      <c r="N10"/>
      <c r="O10"/>
      <c r="P10"/>
      <c r="Q10"/>
      <c r="R10"/>
    </row>
    <row r="11" spans="1:18" s="12" customFormat="1" ht="20.25" x14ac:dyDescent="0.25">
      <c r="A11" s="122" t="s">
        <v>123</v>
      </c>
      <c r="B11" s="123"/>
      <c r="C11" s="123"/>
      <c r="D11" s="123"/>
      <c r="E11" s="123"/>
      <c r="F11" s="123"/>
      <c r="G11"/>
      <c r="H11"/>
      <c r="I11"/>
      <c r="J11"/>
      <c r="K11"/>
      <c r="L11"/>
      <c r="M11"/>
      <c r="N11"/>
      <c r="O11"/>
      <c r="P11"/>
      <c r="Q11"/>
      <c r="R11"/>
    </row>
    <row r="12" spans="1:18" s="12" customFormat="1" ht="6" customHeight="1" thickBot="1" x14ac:dyDescent="0.3">
      <c r="A12" s="2"/>
      <c r="B12" s="3"/>
      <c r="C12" s="13"/>
      <c r="D12" s="3"/>
      <c r="E12" s="11"/>
      <c r="F12" s="4"/>
      <c r="G12"/>
      <c r="H12"/>
      <c r="I12"/>
      <c r="J12"/>
      <c r="K12"/>
      <c r="L12"/>
      <c r="M12"/>
      <c r="N12"/>
      <c r="O12"/>
      <c r="P12"/>
      <c r="Q12"/>
      <c r="R12"/>
    </row>
    <row r="13" spans="1:18" s="12" customFormat="1" ht="6" customHeight="1" thickBot="1" x14ac:dyDescent="0.3">
      <c r="A13"/>
      <c r="B13" s="5"/>
      <c r="C13" s="14"/>
      <c r="D13" s="5"/>
      <c r="E13" s="6"/>
      <c r="F13" s="5"/>
      <c r="G13"/>
      <c r="H13"/>
      <c r="I13"/>
      <c r="J13"/>
      <c r="K13"/>
      <c r="L13"/>
      <c r="M13"/>
      <c r="N13"/>
      <c r="O13"/>
      <c r="P13"/>
      <c r="Q13"/>
      <c r="R13"/>
    </row>
    <row r="14" spans="1:18" s="12" customFormat="1" ht="26.1" customHeight="1" x14ac:dyDescent="0.25">
      <c r="A14" s="132" t="s">
        <v>2</v>
      </c>
      <c r="B14" s="135" t="s">
        <v>3</v>
      </c>
      <c r="C14" s="135" t="s">
        <v>4</v>
      </c>
      <c r="D14" s="139" t="s">
        <v>5</v>
      </c>
      <c r="E14" s="140"/>
      <c r="F14" s="140"/>
      <c r="G14"/>
      <c r="H14"/>
      <c r="I14"/>
      <c r="J14"/>
      <c r="K14"/>
      <c r="L14"/>
      <c r="M14"/>
      <c r="N14"/>
      <c r="O14"/>
      <c r="P14"/>
      <c r="Q14"/>
      <c r="R14"/>
    </row>
    <row r="15" spans="1:18" ht="26.1" customHeight="1" x14ac:dyDescent="0.25">
      <c r="A15" s="133"/>
      <c r="B15" s="136"/>
      <c r="C15" s="136"/>
      <c r="D15" s="128" t="s">
        <v>6</v>
      </c>
      <c r="E15" s="128" t="s">
        <v>7</v>
      </c>
      <c r="F15" s="130" t="s">
        <v>8</v>
      </c>
    </row>
    <row r="16" spans="1:18" ht="26.1" customHeight="1" thickBot="1" x14ac:dyDescent="0.3">
      <c r="A16" s="134"/>
      <c r="B16" s="137"/>
      <c r="C16" s="138"/>
      <c r="D16" s="129"/>
      <c r="E16" s="129"/>
      <c r="F16" s="131"/>
    </row>
    <row r="17" spans="1:9" ht="6" customHeight="1" thickBot="1" x14ac:dyDescent="0.3">
      <c r="A17" s="7"/>
      <c r="B17" s="8"/>
      <c r="C17" s="7"/>
      <c r="D17" s="9"/>
      <c r="E17" s="9"/>
      <c r="F17" s="18"/>
    </row>
    <row r="18" spans="1:9" ht="6" customHeight="1" x14ac:dyDescent="0.25"/>
    <row r="19" spans="1:9" ht="35.1" customHeight="1" x14ac:dyDescent="0.25">
      <c r="A19" s="17" t="s">
        <v>65</v>
      </c>
      <c r="B19" s="142" t="s">
        <v>81</v>
      </c>
      <c r="C19" s="143"/>
      <c r="D19" s="143"/>
      <c r="E19" s="143"/>
      <c r="F19" s="143"/>
    </row>
    <row r="20" spans="1:9" ht="6" customHeight="1" thickBot="1" x14ac:dyDescent="0.3"/>
    <row r="21" spans="1:9" s="16" customFormat="1" ht="23.25" x14ac:dyDescent="0.35">
      <c r="A21" s="21">
        <v>1</v>
      </c>
      <c r="B21" s="22" t="s">
        <v>10</v>
      </c>
      <c r="C21" s="23"/>
      <c r="D21" s="22"/>
      <c r="E21" s="24"/>
      <c r="F21" s="147">
        <f>SUM(F22:F27)</f>
        <v>0</v>
      </c>
    </row>
    <row r="22" spans="1:9" ht="23.25" x14ac:dyDescent="0.35">
      <c r="A22" s="25">
        <v>1.1000000000000001</v>
      </c>
      <c r="B22" s="26" t="s">
        <v>93</v>
      </c>
      <c r="C22" s="27" t="s">
        <v>11</v>
      </c>
      <c r="D22" s="28">
        <v>1</v>
      </c>
      <c r="E22" s="76"/>
      <c r="F22" s="148">
        <f t="shared" ref="F22:F27" si="0">ROUND(D22*E22,2)</f>
        <v>0</v>
      </c>
      <c r="I22" t="s">
        <v>9</v>
      </c>
    </row>
    <row r="23" spans="1:9" ht="23.25" x14ac:dyDescent="0.35">
      <c r="A23" s="29">
        <v>1.2</v>
      </c>
      <c r="B23" s="30" t="s">
        <v>12</v>
      </c>
      <c r="C23" s="31" t="s">
        <v>11</v>
      </c>
      <c r="D23" s="32">
        <v>1</v>
      </c>
      <c r="E23" s="75"/>
      <c r="F23" s="148">
        <f t="shared" si="0"/>
        <v>0</v>
      </c>
    </row>
    <row r="24" spans="1:9" ht="23.25" x14ac:dyDescent="0.35">
      <c r="A24" s="29">
        <v>1.3</v>
      </c>
      <c r="B24" s="30" t="s">
        <v>13</v>
      </c>
      <c r="C24" s="31" t="s">
        <v>11</v>
      </c>
      <c r="D24" s="32">
        <v>1</v>
      </c>
      <c r="E24" s="75"/>
      <c r="F24" s="148">
        <f t="shared" si="0"/>
        <v>0</v>
      </c>
    </row>
    <row r="25" spans="1:9" ht="23.25" x14ac:dyDescent="0.35">
      <c r="A25" s="29">
        <v>1.4</v>
      </c>
      <c r="B25" s="30" t="s">
        <v>14</v>
      </c>
      <c r="C25" s="31" t="s">
        <v>11</v>
      </c>
      <c r="D25" s="32">
        <v>1</v>
      </c>
      <c r="E25" s="75"/>
      <c r="F25" s="148">
        <f t="shared" si="0"/>
        <v>0</v>
      </c>
    </row>
    <row r="26" spans="1:9" ht="23.25" x14ac:dyDescent="0.35">
      <c r="A26" s="29">
        <v>1.5</v>
      </c>
      <c r="B26" s="30" t="s">
        <v>15</v>
      </c>
      <c r="C26" s="31" t="s">
        <v>11</v>
      </c>
      <c r="D26" s="32">
        <v>1</v>
      </c>
      <c r="E26" s="75"/>
      <c r="F26" s="149">
        <f t="shared" si="0"/>
        <v>0</v>
      </c>
    </row>
    <row r="27" spans="1:9" ht="23.25" x14ac:dyDescent="0.35">
      <c r="A27" s="29">
        <v>1.6</v>
      </c>
      <c r="B27" s="26" t="s">
        <v>16</v>
      </c>
      <c r="C27" s="27" t="s">
        <v>11</v>
      </c>
      <c r="D27" s="28">
        <v>1</v>
      </c>
      <c r="E27" s="76"/>
      <c r="F27" s="148">
        <f t="shared" si="0"/>
        <v>0</v>
      </c>
    </row>
    <row r="28" spans="1:9" ht="6" customHeight="1" x14ac:dyDescent="0.35">
      <c r="A28" s="36"/>
      <c r="B28" s="37"/>
      <c r="C28" s="70"/>
      <c r="D28" s="38"/>
      <c r="E28" s="38"/>
      <c r="F28" s="150"/>
    </row>
    <row r="29" spans="1:9" s="16" customFormat="1" ht="23.25" x14ac:dyDescent="0.35">
      <c r="A29" s="39">
        <v>2</v>
      </c>
      <c r="B29" s="40" t="s">
        <v>17</v>
      </c>
      <c r="C29" s="41"/>
      <c r="D29" s="40"/>
      <c r="E29" s="42"/>
      <c r="F29" s="151">
        <f>ROUND(SUM(F30:F37),2)</f>
        <v>0</v>
      </c>
    </row>
    <row r="30" spans="1:9" ht="23.25" x14ac:dyDescent="0.35">
      <c r="A30" s="43">
        <v>2.1</v>
      </c>
      <c r="B30" s="30" t="s">
        <v>94</v>
      </c>
      <c r="C30" s="31" t="s">
        <v>95</v>
      </c>
      <c r="D30" s="32">
        <v>4</v>
      </c>
      <c r="E30" s="75"/>
      <c r="F30" s="148">
        <f>ROUND(D30*E30,2)</f>
        <v>0</v>
      </c>
    </row>
    <row r="31" spans="1:9" ht="46.5" x14ac:dyDescent="0.25">
      <c r="A31" s="64">
        <v>2.2000000000000002</v>
      </c>
      <c r="B31" s="68" t="s">
        <v>19</v>
      </c>
      <c r="C31" s="31" t="s">
        <v>49</v>
      </c>
      <c r="D31" s="81">
        <v>150</v>
      </c>
      <c r="E31" s="77"/>
      <c r="F31" s="152">
        <f>ROUND(D31*E31,2)</f>
        <v>0</v>
      </c>
    </row>
    <row r="32" spans="1:9" ht="23.25" x14ac:dyDescent="0.35">
      <c r="A32" s="43">
        <v>2.2999999999999998</v>
      </c>
      <c r="B32" s="30" t="s">
        <v>22</v>
      </c>
      <c r="C32" s="31" t="s">
        <v>23</v>
      </c>
      <c r="D32" s="75">
        <f>30+75+200+300+200+300+100+200+200+1000+1000+2000</f>
        <v>5605</v>
      </c>
      <c r="E32" s="75"/>
      <c r="F32" s="152">
        <f t="shared" ref="F32:F37" si="1">ROUND(D32*E32,2)</f>
        <v>0</v>
      </c>
    </row>
    <row r="33" spans="1:6" s="1" customFormat="1" ht="23.25" x14ac:dyDescent="0.25">
      <c r="A33" s="64">
        <v>2.4</v>
      </c>
      <c r="B33" s="68" t="s">
        <v>83</v>
      </c>
      <c r="C33" s="31" t="s">
        <v>23</v>
      </c>
      <c r="D33" s="77">
        <v>3255</v>
      </c>
      <c r="E33" s="77"/>
      <c r="F33" s="152">
        <f>ROUND(D33*E33,2)</f>
        <v>0</v>
      </c>
    </row>
    <row r="34" spans="1:6" s="1" customFormat="1" ht="23.25" x14ac:dyDescent="0.35">
      <c r="A34" s="43">
        <v>2.5</v>
      </c>
      <c r="B34" s="82" t="s">
        <v>108</v>
      </c>
      <c r="C34" s="83" t="s">
        <v>24</v>
      </c>
      <c r="D34" s="77">
        <f>D59/1.55</f>
        <v>3709.6774193548385</v>
      </c>
      <c r="E34" s="98"/>
      <c r="F34" s="152">
        <f>ROUND(D34*E34,2)</f>
        <v>0</v>
      </c>
    </row>
    <row r="35" spans="1:6" ht="23.25" x14ac:dyDescent="0.35">
      <c r="A35" s="64">
        <v>2.6</v>
      </c>
      <c r="B35" s="30" t="s">
        <v>26</v>
      </c>
      <c r="C35" s="31" t="s">
        <v>18</v>
      </c>
      <c r="D35" s="32">
        <f>19.46*1000*7</f>
        <v>136220</v>
      </c>
      <c r="E35" s="32"/>
      <c r="F35" s="148">
        <f t="shared" si="1"/>
        <v>0</v>
      </c>
    </row>
    <row r="36" spans="1:6" ht="23.25" x14ac:dyDescent="0.35">
      <c r="A36" s="43">
        <v>2.7</v>
      </c>
      <c r="B36" s="30" t="s">
        <v>28</v>
      </c>
      <c r="C36" s="31" t="s">
        <v>18</v>
      </c>
      <c r="D36" s="99">
        <f>19.46*1000*2*2*0.6</f>
        <v>46704</v>
      </c>
      <c r="E36" s="32"/>
      <c r="F36" s="148">
        <f t="shared" si="1"/>
        <v>0</v>
      </c>
    </row>
    <row r="37" spans="1:6" ht="23.25" x14ac:dyDescent="0.35">
      <c r="A37" s="64">
        <v>2.8</v>
      </c>
      <c r="B37" s="26" t="s">
        <v>103</v>
      </c>
      <c r="C37" s="27" t="s">
        <v>92</v>
      </c>
      <c r="D37" s="76">
        <f>D32*1.35+D32</f>
        <v>13171.75</v>
      </c>
      <c r="E37" s="28"/>
      <c r="F37" s="148">
        <f t="shared" si="1"/>
        <v>0</v>
      </c>
    </row>
    <row r="38" spans="1:6" ht="6" customHeight="1" x14ac:dyDescent="0.35">
      <c r="A38" s="25"/>
      <c r="B38" s="26"/>
      <c r="C38" s="27"/>
      <c r="D38" s="28"/>
      <c r="E38" s="28"/>
      <c r="F38" s="153"/>
    </row>
    <row r="39" spans="1:6" s="16" customFormat="1" ht="23.25" x14ac:dyDescent="0.35">
      <c r="A39" s="39">
        <v>3</v>
      </c>
      <c r="B39" s="40" t="s">
        <v>29</v>
      </c>
      <c r="C39" s="41"/>
      <c r="D39" s="40"/>
      <c r="E39" s="42"/>
      <c r="F39" s="151">
        <f>SUM(F40:F47)</f>
        <v>0</v>
      </c>
    </row>
    <row r="40" spans="1:6" ht="23.25" x14ac:dyDescent="0.35">
      <c r="A40" s="43">
        <v>3.1</v>
      </c>
      <c r="B40" s="30" t="s">
        <v>30</v>
      </c>
      <c r="C40" s="31" t="s">
        <v>23</v>
      </c>
      <c r="D40" s="99">
        <f>(D41+D50+D51)*1.1</f>
        <v>37472.82</v>
      </c>
      <c r="E40" s="75"/>
      <c r="F40" s="154">
        <f t="shared" ref="F40:F46" si="2">ROUND(D40*E40,2)</f>
        <v>0</v>
      </c>
    </row>
    <row r="41" spans="1:6" ht="23.25" x14ac:dyDescent="0.35">
      <c r="A41" s="43">
        <v>3.2</v>
      </c>
      <c r="B41" s="30" t="s">
        <v>68</v>
      </c>
      <c r="C41" s="31" t="s">
        <v>25</v>
      </c>
      <c r="D41" s="75">
        <f>5980*0.6</f>
        <v>3588</v>
      </c>
      <c r="E41" s="75"/>
      <c r="F41" s="154">
        <f t="shared" si="2"/>
        <v>0</v>
      </c>
    </row>
    <row r="42" spans="1:6" ht="23.25" x14ac:dyDescent="0.35">
      <c r="A42" s="43">
        <v>3.3</v>
      </c>
      <c r="B42" s="30" t="s">
        <v>84</v>
      </c>
      <c r="C42" s="31" t="s">
        <v>27</v>
      </c>
      <c r="D42" s="75">
        <f>D41*10*1.35</f>
        <v>48438</v>
      </c>
      <c r="E42" s="75"/>
      <c r="F42" s="148">
        <f t="shared" si="2"/>
        <v>0</v>
      </c>
    </row>
    <row r="43" spans="1:6" ht="23.25" x14ac:dyDescent="0.35">
      <c r="A43" s="43">
        <v>3.4</v>
      </c>
      <c r="B43" s="30" t="s">
        <v>106</v>
      </c>
      <c r="C43" s="31" t="s">
        <v>27</v>
      </c>
      <c r="D43" s="84">
        <f>D50*10*1.35</f>
        <v>189245.7</v>
      </c>
      <c r="E43" s="84"/>
      <c r="F43" s="148">
        <f t="shared" si="2"/>
        <v>0</v>
      </c>
    </row>
    <row r="44" spans="1:6" ht="23.25" x14ac:dyDescent="0.35">
      <c r="A44" s="43">
        <v>3.5</v>
      </c>
      <c r="B44" s="30" t="s">
        <v>107</v>
      </c>
      <c r="C44" s="31" t="s">
        <v>27</v>
      </c>
      <c r="D44" s="84">
        <f>D51*13*1.35</f>
        <v>288873</v>
      </c>
      <c r="E44" s="84"/>
      <c r="F44" s="148">
        <f t="shared" si="2"/>
        <v>0</v>
      </c>
    </row>
    <row r="45" spans="1:6" ht="23.25" x14ac:dyDescent="0.35">
      <c r="A45" s="43">
        <v>3.6</v>
      </c>
      <c r="B45" s="30" t="s">
        <v>104</v>
      </c>
      <c r="C45" s="31" t="s">
        <v>27</v>
      </c>
      <c r="D45" s="84">
        <f>D54*70*1.25</f>
        <v>7678125</v>
      </c>
      <c r="E45" s="86"/>
      <c r="F45" s="148">
        <f t="shared" si="2"/>
        <v>0</v>
      </c>
    </row>
    <row r="46" spans="1:6" ht="23.25" x14ac:dyDescent="0.35">
      <c r="A46" s="43">
        <v>3.7</v>
      </c>
      <c r="B46" s="30" t="s">
        <v>31</v>
      </c>
      <c r="C46" s="57" t="s">
        <v>18</v>
      </c>
      <c r="D46" s="84">
        <f>19400*6.5</f>
        <v>126100</v>
      </c>
      <c r="E46" s="86"/>
      <c r="F46" s="148">
        <f t="shared" si="2"/>
        <v>0</v>
      </c>
    </row>
    <row r="47" spans="1:6" ht="23.25" x14ac:dyDescent="0.35">
      <c r="A47" s="43">
        <v>3.8</v>
      </c>
      <c r="B47" s="30" t="s">
        <v>85</v>
      </c>
      <c r="C47" s="34" t="s">
        <v>18</v>
      </c>
      <c r="D47" s="85">
        <v>26000</v>
      </c>
      <c r="E47" s="85"/>
      <c r="F47" s="45">
        <f>ROUND(D47*E47,2)</f>
        <v>0</v>
      </c>
    </row>
    <row r="48" spans="1:6" ht="6" customHeight="1" x14ac:dyDescent="0.35">
      <c r="A48" s="46"/>
      <c r="B48" s="26"/>
      <c r="C48" s="27"/>
      <c r="D48" s="28"/>
      <c r="E48" s="28"/>
      <c r="F48" s="148"/>
    </row>
    <row r="49" spans="1:6" s="16" customFormat="1" ht="23.25" x14ac:dyDescent="0.35">
      <c r="A49" s="39">
        <v>4</v>
      </c>
      <c r="B49" s="40" t="s">
        <v>32</v>
      </c>
      <c r="C49" s="41"/>
      <c r="D49" s="40"/>
      <c r="E49" s="42"/>
      <c r="F49" s="155">
        <f>SUM(F50:F54)</f>
        <v>0</v>
      </c>
    </row>
    <row r="50" spans="1:6" ht="23.25" x14ac:dyDescent="0.35">
      <c r="A50" s="78">
        <v>4.0999999999999996</v>
      </c>
      <c r="B50" s="87" t="s">
        <v>109</v>
      </c>
      <c r="C50" s="49" t="s">
        <v>25</v>
      </c>
      <c r="D50" s="97">
        <f>6.46*1000*0.35*6.2</f>
        <v>14018.2</v>
      </c>
      <c r="E50" s="89"/>
      <c r="F50" s="156">
        <f>ROUND(D50*E50,2)</f>
        <v>0</v>
      </c>
    </row>
    <row r="51" spans="1:6" ht="23.25" x14ac:dyDescent="0.35">
      <c r="A51" s="47">
        <v>4.2</v>
      </c>
      <c r="B51" s="88" t="s">
        <v>110</v>
      </c>
      <c r="C51" s="49" t="s">
        <v>25</v>
      </c>
      <c r="D51" s="96">
        <v>16460</v>
      </c>
      <c r="E51" s="89"/>
      <c r="F51" s="156">
        <f>ROUND(D51*E51,2)</f>
        <v>0</v>
      </c>
    </row>
    <row r="52" spans="1:6" ht="23.25" x14ac:dyDescent="0.35">
      <c r="A52" s="78"/>
      <c r="B52" s="88" t="s">
        <v>113</v>
      </c>
      <c r="C52" s="49" t="s">
        <v>18</v>
      </c>
      <c r="D52" s="90">
        <f>19460*6.5</f>
        <v>126490</v>
      </c>
      <c r="E52" s="97"/>
      <c r="F52" s="156">
        <f>ROUND(D52*E52,2)</f>
        <v>0</v>
      </c>
    </row>
    <row r="53" spans="1:6" ht="23.25" x14ac:dyDescent="0.35">
      <c r="A53" s="78">
        <v>4.5</v>
      </c>
      <c r="B53" s="48" t="s">
        <v>82</v>
      </c>
      <c r="C53" s="49" t="s">
        <v>18</v>
      </c>
      <c r="D53" s="89">
        <f>13500*6.5</f>
        <v>87750</v>
      </c>
      <c r="E53" s="89"/>
      <c r="F53" s="156">
        <f>ROUND(D53*E53,2)</f>
        <v>0</v>
      </c>
    </row>
    <row r="54" spans="1:6" ht="23.25" x14ac:dyDescent="0.35">
      <c r="A54" s="47">
        <v>4.5999999999999996</v>
      </c>
      <c r="B54" s="79" t="s">
        <v>105</v>
      </c>
      <c r="C54" s="49" t="s">
        <v>18</v>
      </c>
      <c r="D54" s="96">
        <v>87750</v>
      </c>
      <c r="E54" s="97"/>
      <c r="F54" s="156">
        <f>ROUND(D54*E54,2)</f>
        <v>0</v>
      </c>
    </row>
    <row r="55" spans="1:6" ht="6" customHeight="1" x14ac:dyDescent="0.35">
      <c r="A55" s="46"/>
      <c r="B55" s="26"/>
      <c r="C55" s="27"/>
      <c r="D55" s="28"/>
      <c r="E55" s="28"/>
      <c r="F55" s="148"/>
    </row>
    <row r="56" spans="1:6" s="16" customFormat="1" ht="23.25" x14ac:dyDescent="0.35">
      <c r="A56" s="39">
        <v>5</v>
      </c>
      <c r="B56" s="40" t="s">
        <v>33</v>
      </c>
      <c r="C56" s="41"/>
      <c r="D56" s="40"/>
      <c r="E56" s="42"/>
      <c r="F56" s="155">
        <f>SUM(F57:F72)</f>
        <v>0</v>
      </c>
    </row>
    <row r="57" spans="1:6" ht="23.25" x14ac:dyDescent="0.35">
      <c r="A57" s="72">
        <v>5.0999999999999996</v>
      </c>
      <c r="B57" s="73" t="s">
        <v>86</v>
      </c>
      <c r="C57" s="31"/>
      <c r="D57" s="32"/>
      <c r="E57" s="32"/>
      <c r="F57" s="148"/>
    </row>
    <row r="58" spans="1:6" ht="23.25" x14ac:dyDescent="0.35">
      <c r="A58" s="43" t="s">
        <v>96</v>
      </c>
      <c r="B58" s="30" t="s">
        <v>87</v>
      </c>
      <c r="C58" s="31" t="s">
        <v>18</v>
      </c>
      <c r="D58" s="75">
        <v>420</v>
      </c>
      <c r="E58" s="32"/>
      <c r="F58" s="148">
        <f t="shared" ref="F58:F72" si="3">ROUND(D58*E58,2)</f>
        <v>0</v>
      </c>
    </row>
    <row r="59" spans="1:6" ht="23.25" x14ac:dyDescent="0.35">
      <c r="A59" s="43" t="s">
        <v>97</v>
      </c>
      <c r="B59" s="30" t="s">
        <v>91</v>
      </c>
      <c r="C59" s="31" t="s">
        <v>18</v>
      </c>
      <c r="D59" s="75">
        <v>5750</v>
      </c>
      <c r="E59" s="75"/>
      <c r="F59" s="148">
        <f>ROUND(D59*E59,2)</f>
        <v>0</v>
      </c>
    </row>
    <row r="60" spans="1:6" ht="23.25" x14ac:dyDescent="0.35">
      <c r="A60" s="72">
        <v>5.2</v>
      </c>
      <c r="B60" s="73" t="s">
        <v>34</v>
      </c>
      <c r="C60" s="31"/>
      <c r="D60" s="32"/>
      <c r="E60" s="32"/>
      <c r="F60" s="148"/>
    </row>
    <row r="61" spans="1:6" ht="23.25" x14ac:dyDescent="0.35">
      <c r="A61" s="43" t="s">
        <v>35</v>
      </c>
      <c r="B61" s="30" t="s">
        <v>36</v>
      </c>
      <c r="C61" s="31" t="s">
        <v>24</v>
      </c>
      <c r="D61" s="32">
        <f>(8*5)+16</f>
        <v>56</v>
      </c>
      <c r="E61" s="32"/>
      <c r="F61" s="148">
        <f t="shared" si="3"/>
        <v>0</v>
      </c>
    </row>
    <row r="62" spans="1:6" ht="23.25" x14ac:dyDescent="0.35">
      <c r="A62" s="43"/>
      <c r="B62" s="30" t="s">
        <v>99</v>
      </c>
      <c r="C62" s="31" t="s">
        <v>24</v>
      </c>
      <c r="D62" s="32">
        <v>16</v>
      </c>
      <c r="E62" s="32"/>
      <c r="F62" s="148">
        <f t="shared" si="3"/>
        <v>0</v>
      </c>
    </row>
    <row r="63" spans="1:6" ht="23.25" x14ac:dyDescent="0.35">
      <c r="A63" s="43" t="s">
        <v>37</v>
      </c>
      <c r="B63" s="30" t="s">
        <v>38</v>
      </c>
      <c r="C63" s="31" t="s">
        <v>24</v>
      </c>
      <c r="D63" s="32">
        <f>2380+(3770-2450)+(4140-3880)+(5680-4390)+(100)+100+7100+500+100+180+100</f>
        <v>13430</v>
      </c>
      <c r="E63" s="32"/>
      <c r="F63" s="148">
        <f t="shared" si="3"/>
        <v>0</v>
      </c>
    </row>
    <row r="64" spans="1:6" ht="23.25" x14ac:dyDescent="0.35">
      <c r="A64" s="72">
        <v>5.3</v>
      </c>
      <c r="B64" s="73" t="s">
        <v>39</v>
      </c>
      <c r="C64" s="31"/>
      <c r="D64" s="32"/>
      <c r="E64" s="32"/>
      <c r="F64" s="148"/>
    </row>
    <row r="65" spans="1:6" ht="23.25" x14ac:dyDescent="0.35">
      <c r="A65" s="43" t="s">
        <v>40</v>
      </c>
      <c r="B65" s="30" t="s">
        <v>89</v>
      </c>
      <c r="C65" s="31" t="s">
        <v>24</v>
      </c>
      <c r="D65" s="32">
        <v>200</v>
      </c>
      <c r="E65" s="32"/>
      <c r="F65" s="148">
        <f t="shared" si="3"/>
        <v>0</v>
      </c>
    </row>
    <row r="66" spans="1:6" ht="23.25" x14ac:dyDescent="0.35">
      <c r="A66" s="43" t="s">
        <v>41</v>
      </c>
      <c r="B66" s="30" t="s">
        <v>88</v>
      </c>
      <c r="C66" s="31" t="s">
        <v>24</v>
      </c>
      <c r="D66" s="32">
        <v>200</v>
      </c>
      <c r="E66" s="32"/>
      <c r="F66" s="148">
        <f t="shared" si="3"/>
        <v>0</v>
      </c>
    </row>
    <row r="67" spans="1:6" ht="46.5" x14ac:dyDescent="0.35">
      <c r="A67" s="64">
        <v>5.4</v>
      </c>
      <c r="B67" s="63" t="s">
        <v>42</v>
      </c>
      <c r="C67" s="31" t="s">
        <v>24</v>
      </c>
      <c r="D67" s="32">
        <v>75</v>
      </c>
      <c r="E67" s="91"/>
      <c r="F67" s="148">
        <f t="shared" si="3"/>
        <v>0</v>
      </c>
    </row>
    <row r="68" spans="1:6" ht="46.5" x14ac:dyDescent="0.35">
      <c r="A68" s="64">
        <v>5.5</v>
      </c>
      <c r="B68" s="63" t="s">
        <v>98</v>
      </c>
      <c r="C68" s="31" t="s">
        <v>24</v>
      </c>
      <c r="D68" s="32">
        <v>45</v>
      </c>
      <c r="E68" s="91"/>
      <c r="F68" s="148">
        <f>ROUND(D68*E68,2)</f>
        <v>0</v>
      </c>
    </row>
    <row r="69" spans="1:6" ht="23.25" x14ac:dyDescent="0.35">
      <c r="A69" s="64">
        <v>5.6</v>
      </c>
      <c r="B69" s="30" t="s">
        <v>43</v>
      </c>
      <c r="C69" s="31" t="s">
        <v>23</v>
      </c>
      <c r="D69" s="32">
        <v>500</v>
      </c>
      <c r="E69" s="75"/>
      <c r="F69" s="148">
        <f t="shared" si="3"/>
        <v>0</v>
      </c>
    </row>
    <row r="70" spans="1:6" ht="23.25" x14ac:dyDescent="0.35">
      <c r="A70" s="64">
        <v>5.7</v>
      </c>
      <c r="B70" s="30" t="s">
        <v>44</v>
      </c>
      <c r="C70" s="31" t="s">
        <v>25</v>
      </c>
      <c r="D70" s="32">
        <v>100</v>
      </c>
      <c r="E70" s="32"/>
      <c r="F70" s="148">
        <f t="shared" si="3"/>
        <v>0</v>
      </c>
    </row>
    <row r="71" spans="1:6" ht="23.25" x14ac:dyDescent="0.35">
      <c r="A71" s="64">
        <v>5.8</v>
      </c>
      <c r="B71" s="30" t="s">
        <v>45</v>
      </c>
      <c r="C71" s="31" t="s">
        <v>25</v>
      </c>
      <c r="D71" s="91">
        <f>500*1.25</f>
        <v>625</v>
      </c>
      <c r="E71" s="92"/>
      <c r="F71" s="148">
        <f t="shared" si="3"/>
        <v>0</v>
      </c>
    </row>
    <row r="72" spans="1:6" s="1" customFormat="1" ht="46.5" x14ac:dyDescent="0.25">
      <c r="A72" s="65">
        <v>5.9</v>
      </c>
      <c r="B72" s="66" t="s">
        <v>46</v>
      </c>
      <c r="C72" s="34" t="s">
        <v>18</v>
      </c>
      <c r="D72" s="67">
        <f>5+(30*2.5)+30+15+50+(30*2.5)+60+20+90+150+21+100+120+140+60+20+24+48+100+200+(15*20)+500</f>
        <v>2203</v>
      </c>
      <c r="E72" s="93"/>
      <c r="F72" s="74">
        <f t="shared" si="3"/>
        <v>0</v>
      </c>
    </row>
    <row r="73" spans="1:6" ht="6" customHeight="1" x14ac:dyDescent="0.35">
      <c r="A73" s="46"/>
      <c r="B73" s="26"/>
      <c r="C73" s="27"/>
      <c r="D73" s="28"/>
      <c r="E73" s="28"/>
      <c r="F73" s="148"/>
    </row>
    <row r="74" spans="1:6" s="16" customFormat="1" ht="23.25" x14ac:dyDescent="0.35">
      <c r="A74" s="39">
        <v>6</v>
      </c>
      <c r="B74" s="40" t="s">
        <v>47</v>
      </c>
      <c r="C74" s="41"/>
      <c r="D74" s="40"/>
      <c r="E74" s="42"/>
      <c r="F74" s="155">
        <f>SUM(F75:F80)</f>
        <v>0</v>
      </c>
    </row>
    <row r="75" spans="1:6" ht="23.25" x14ac:dyDescent="0.35">
      <c r="A75" s="43">
        <v>6.1</v>
      </c>
      <c r="B75" s="30" t="s">
        <v>48</v>
      </c>
      <c r="C75" s="31" t="s">
        <v>49</v>
      </c>
      <c r="D75" s="75">
        <v>15</v>
      </c>
      <c r="E75" s="32"/>
      <c r="F75" s="148">
        <f t="shared" ref="F75:F80" si="4">ROUND(D75*E75,2)</f>
        <v>0</v>
      </c>
    </row>
    <row r="76" spans="1:6" ht="23.25" x14ac:dyDescent="0.35">
      <c r="A76" s="43">
        <v>6.2</v>
      </c>
      <c r="B76" s="30" t="s">
        <v>76</v>
      </c>
      <c r="C76" s="31" t="s">
        <v>49</v>
      </c>
      <c r="D76" s="32">
        <f>35+28+42+42+42+28+18+28+28+28+35</f>
        <v>354</v>
      </c>
      <c r="E76" s="75"/>
      <c r="F76" s="148">
        <f t="shared" si="4"/>
        <v>0</v>
      </c>
    </row>
    <row r="77" spans="1:6" ht="23.25" x14ac:dyDescent="0.35">
      <c r="A77" s="43">
        <v>6.3</v>
      </c>
      <c r="B77" s="30" t="s">
        <v>77</v>
      </c>
      <c r="C77" s="31" t="s">
        <v>49</v>
      </c>
      <c r="D77" s="32">
        <f>(35+28+42+42+43+42+28+18+28+28+28+35+28+35+25+35+35+42+42+42+42+49+4)*0.2</f>
        <v>155.20000000000002</v>
      </c>
      <c r="E77" s="75"/>
      <c r="F77" s="148">
        <f t="shared" si="4"/>
        <v>0</v>
      </c>
    </row>
    <row r="78" spans="1:6" ht="23.25" x14ac:dyDescent="0.35">
      <c r="A78" s="43">
        <v>6.5</v>
      </c>
      <c r="B78" s="30" t="s">
        <v>50</v>
      </c>
      <c r="C78" s="31" t="s">
        <v>23</v>
      </c>
      <c r="D78" s="91">
        <f>D77*1.3</f>
        <v>201.76000000000002</v>
      </c>
      <c r="E78" s="99"/>
      <c r="F78" s="148">
        <f t="shared" si="4"/>
        <v>0</v>
      </c>
    </row>
    <row r="79" spans="1:6" ht="23.25" x14ac:dyDescent="0.35">
      <c r="A79" s="43" t="s">
        <v>79</v>
      </c>
      <c r="B79" s="30" t="s">
        <v>51</v>
      </c>
      <c r="C79" s="31" t="s">
        <v>52</v>
      </c>
      <c r="D79" s="91">
        <v>100</v>
      </c>
      <c r="E79" s="100"/>
      <c r="F79" s="148">
        <f t="shared" si="4"/>
        <v>0</v>
      </c>
    </row>
    <row r="80" spans="1:6" ht="23.25" x14ac:dyDescent="0.35">
      <c r="A80" s="44">
        <v>6.7</v>
      </c>
      <c r="B80" s="33" t="s">
        <v>53</v>
      </c>
      <c r="C80" s="34" t="s">
        <v>49</v>
      </c>
      <c r="D80" s="35">
        <f>(48+24+100+30+36+30)</f>
        <v>268</v>
      </c>
      <c r="E80" s="94"/>
      <c r="F80" s="157">
        <f t="shared" si="4"/>
        <v>0</v>
      </c>
    </row>
    <row r="81" spans="1:11" ht="6" customHeight="1" x14ac:dyDescent="0.35">
      <c r="A81" s="46"/>
      <c r="B81" s="26"/>
      <c r="C81" s="27"/>
      <c r="D81" s="28"/>
      <c r="E81" s="28"/>
      <c r="F81" s="156"/>
    </row>
    <row r="82" spans="1:11" s="16" customFormat="1" ht="23.25" x14ac:dyDescent="0.35">
      <c r="A82" s="39">
        <v>7</v>
      </c>
      <c r="B82" s="40" t="s">
        <v>54</v>
      </c>
      <c r="C82" s="41"/>
      <c r="D82" s="40"/>
      <c r="E82" s="42"/>
      <c r="F82" s="155">
        <f>SUM(F83:F93)</f>
        <v>0</v>
      </c>
    </row>
    <row r="83" spans="1:11" ht="23.25" x14ac:dyDescent="0.35">
      <c r="A83" s="43">
        <v>7.1</v>
      </c>
      <c r="B83" s="30" t="s">
        <v>55</v>
      </c>
      <c r="C83" s="31" t="s">
        <v>21</v>
      </c>
      <c r="D83" s="32">
        <v>48</v>
      </c>
      <c r="E83" s="99"/>
      <c r="F83" s="148">
        <f t="shared" ref="F83:F93" si="5">ROUND(D83*E83,2)</f>
        <v>0</v>
      </c>
    </row>
    <row r="84" spans="1:11" ht="23.25" x14ac:dyDescent="0.35">
      <c r="A84" s="43">
        <v>7.2</v>
      </c>
      <c r="B84" s="30" t="s">
        <v>75</v>
      </c>
      <c r="C84" s="31" t="s">
        <v>21</v>
      </c>
      <c r="D84" s="32">
        <v>51</v>
      </c>
      <c r="E84" s="99"/>
      <c r="F84" s="148">
        <f t="shared" si="5"/>
        <v>0</v>
      </c>
    </row>
    <row r="85" spans="1:11" ht="23.25" x14ac:dyDescent="0.35">
      <c r="A85" s="43">
        <v>7.3</v>
      </c>
      <c r="B85" s="30" t="s">
        <v>114</v>
      </c>
      <c r="C85" s="31" t="s">
        <v>11</v>
      </c>
      <c r="D85" s="32">
        <v>8</v>
      </c>
      <c r="E85" s="100"/>
      <c r="F85" s="148">
        <f t="shared" si="5"/>
        <v>0</v>
      </c>
    </row>
    <row r="86" spans="1:11" ht="23.25" x14ac:dyDescent="0.35">
      <c r="A86" s="43">
        <v>7.4</v>
      </c>
      <c r="B86" s="30" t="s">
        <v>115</v>
      </c>
      <c r="C86" s="31" t="s">
        <v>11</v>
      </c>
      <c r="D86" s="32">
        <v>41</v>
      </c>
      <c r="E86" s="100"/>
      <c r="F86" s="148">
        <f t="shared" si="5"/>
        <v>0</v>
      </c>
    </row>
    <row r="87" spans="1:11" ht="23.25" x14ac:dyDescent="0.35">
      <c r="A87" s="43">
        <v>7.5</v>
      </c>
      <c r="B87" s="30" t="s">
        <v>100</v>
      </c>
      <c r="C87" s="31" t="s">
        <v>24</v>
      </c>
      <c r="D87" s="32">
        <v>1200</v>
      </c>
      <c r="E87" s="32"/>
      <c r="F87" s="148">
        <f t="shared" si="5"/>
        <v>0</v>
      </c>
    </row>
    <row r="88" spans="1:11" ht="23.25" x14ac:dyDescent="0.35">
      <c r="A88" s="43">
        <v>7.6</v>
      </c>
      <c r="B88" s="30" t="s">
        <v>101</v>
      </c>
      <c r="C88" s="31" t="s">
        <v>18</v>
      </c>
      <c r="D88" s="32">
        <v>1200</v>
      </c>
      <c r="E88" s="32"/>
      <c r="F88" s="148">
        <f t="shared" si="5"/>
        <v>0</v>
      </c>
    </row>
    <row r="89" spans="1:11" ht="23.25" x14ac:dyDescent="0.35">
      <c r="A89" s="43">
        <v>7.7</v>
      </c>
      <c r="B89" s="30" t="s">
        <v>90</v>
      </c>
      <c r="C89" s="31" t="s">
        <v>24</v>
      </c>
      <c r="D89" s="32">
        <v>800</v>
      </c>
      <c r="E89" s="92"/>
      <c r="F89" s="148">
        <f t="shared" si="5"/>
        <v>0</v>
      </c>
      <c r="G89" s="80"/>
    </row>
    <row r="90" spans="1:11" ht="23.25" x14ac:dyDescent="0.35">
      <c r="A90" s="43">
        <v>7.8</v>
      </c>
      <c r="B90" s="30" t="s">
        <v>102</v>
      </c>
      <c r="C90" s="31" t="s">
        <v>57</v>
      </c>
      <c r="D90" s="32">
        <v>1</v>
      </c>
      <c r="E90" s="32"/>
      <c r="F90" s="148">
        <f t="shared" si="5"/>
        <v>0</v>
      </c>
    </row>
    <row r="91" spans="1:11" ht="23.25" x14ac:dyDescent="0.35">
      <c r="A91" s="72">
        <v>7.9</v>
      </c>
      <c r="B91" s="73" t="s">
        <v>56</v>
      </c>
      <c r="C91" s="31"/>
      <c r="D91" s="32"/>
      <c r="E91" s="32"/>
      <c r="F91" s="148"/>
    </row>
    <row r="92" spans="1:11" ht="23.25" x14ac:dyDescent="0.35">
      <c r="A92" s="43" t="s">
        <v>116</v>
      </c>
      <c r="B92" s="30" t="s">
        <v>120</v>
      </c>
      <c r="C92" s="31" t="s">
        <v>18</v>
      </c>
      <c r="D92" s="32">
        <v>150</v>
      </c>
      <c r="E92" s="32"/>
      <c r="F92" s="148">
        <f t="shared" si="5"/>
        <v>0</v>
      </c>
      <c r="G92" s="144"/>
      <c r="H92" s="141"/>
      <c r="I92" s="141"/>
      <c r="J92" s="141"/>
      <c r="K92" s="141"/>
    </row>
    <row r="93" spans="1:11" ht="23.25" x14ac:dyDescent="0.35">
      <c r="A93" s="78" t="s">
        <v>117</v>
      </c>
      <c r="B93" s="37" t="s">
        <v>118</v>
      </c>
      <c r="C93" s="70" t="s">
        <v>20</v>
      </c>
      <c r="D93" s="38">
        <f>13500*3</f>
        <v>40500</v>
      </c>
      <c r="E93" s="145"/>
      <c r="F93" s="157">
        <f t="shared" si="5"/>
        <v>0</v>
      </c>
      <c r="G93" s="144"/>
      <c r="H93" s="141"/>
      <c r="I93" s="141"/>
      <c r="J93" s="141"/>
      <c r="K93" s="141"/>
    </row>
    <row r="94" spans="1:11" ht="23.25" x14ac:dyDescent="0.35">
      <c r="A94" s="39">
        <v>8</v>
      </c>
      <c r="B94" s="40" t="s">
        <v>111</v>
      </c>
      <c r="C94" s="49"/>
      <c r="D94" s="146"/>
      <c r="E94" s="146"/>
      <c r="F94" s="156">
        <f>SUM(F95)</f>
        <v>1500000</v>
      </c>
      <c r="G94" s="144"/>
      <c r="H94" s="141"/>
      <c r="I94" s="141"/>
      <c r="J94" s="141"/>
      <c r="K94" s="141"/>
    </row>
    <row r="95" spans="1:11" ht="24" thickBot="1" x14ac:dyDescent="0.4">
      <c r="A95" s="191">
        <v>8.1</v>
      </c>
      <c r="B95" s="192" t="s">
        <v>112</v>
      </c>
      <c r="C95" s="193" t="s">
        <v>57</v>
      </c>
      <c r="D95" s="194">
        <v>1</v>
      </c>
      <c r="E95" s="194">
        <v>1500000</v>
      </c>
      <c r="F95" s="195">
        <f t="shared" ref="F95" si="6">ROUND(D95*E95,2)</f>
        <v>1500000</v>
      </c>
    </row>
    <row r="96" spans="1:11" ht="6" customHeight="1" x14ac:dyDescent="0.35">
      <c r="A96" s="78"/>
      <c r="B96" s="37"/>
      <c r="C96" s="70"/>
      <c r="D96" s="38"/>
      <c r="E96" s="38"/>
      <c r="F96" s="157"/>
    </row>
    <row r="97" spans="1:7" ht="6" customHeight="1" thickBot="1" x14ac:dyDescent="0.4">
      <c r="A97" s="50"/>
      <c r="B97" s="51"/>
      <c r="C97" s="52"/>
      <c r="D97" s="51"/>
      <c r="E97" s="53"/>
      <c r="F97" s="158"/>
    </row>
    <row r="98" spans="1:7" s="19" customFormat="1" ht="24" thickBot="1" x14ac:dyDescent="0.4">
      <c r="A98" s="186" t="s">
        <v>69</v>
      </c>
      <c r="B98" s="187"/>
      <c r="C98" s="180"/>
      <c r="D98" s="188" t="s">
        <v>73</v>
      </c>
      <c r="E98" s="189"/>
      <c r="F98" s="190">
        <f>F82+F74+F56+F49+F39+F29+F21+F94</f>
        <v>1500000</v>
      </c>
      <c r="G98" s="69"/>
    </row>
    <row r="99" spans="1:7" ht="6" customHeight="1" thickBot="1" x14ac:dyDescent="0.4">
      <c r="A99" s="36"/>
      <c r="B99" s="37"/>
      <c r="C99" s="70"/>
      <c r="D99" s="183"/>
      <c r="E99" s="184"/>
      <c r="F99" s="185"/>
    </row>
    <row r="100" spans="1:7" s="1" customFormat="1" ht="25.35" customHeight="1" x14ac:dyDescent="0.25">
      <c r="A100" s="168" t="s">
        <v>70</v>
      </c>
      <c r="B100" s="169" t="s">
        <v>71</v>
      </c>
      <c r="C100" s="23"/>
      <c r="D100" s="169"/>
      <c r="E100" s="170"/>
      <c r="F100" s="171"/>
    </row>
    <row r="101" spans="1:7" ht="23.25" x14ac:dyDescent="0.35">
      <c r="A101" s="127"/>
      <c r="B101" s="26" t="s">
        <v>58</v>
      </c>
      <c r="C101" s="27"/>
      <c r="D101" s="54">
        <v>0.1</v>
      </c>
      <c r="E101" s="28">
        <f>$F$98</f>
        <v>1500000</v>
      </c>
      <c r="F101" s="159">
        <f>E101*D101</f>
        <v>150000</v>
      </c>
    </row>
    <row r="102" spans="1:7" ht="23.25" x14ac:dyDescent="0.35">
      <c r="A102" s="127"/>
      <c r="B102" s="30" t="s">
        <v>59</v>
      </c>
      <c r="C102" s="31"/>
      <c r="D102" s="101">
        <v>4.4999999999999998E-2</v>
      </c>
      <c r="E102" s="32">
        <f t="shared" ref="E102:E107" si="7">$F$98</f>
        <v>1500000</v>
      </c>
      <c r="F102" s="160">
        <f t="shared" ref="F102:F107" si="8">E102*D102</f>
        <v>67500</v>
      </c>
    </row>
    <row r="103" spans="1:7" ht="23.25" x14ac:dyDescent="0.35">
      <c r="A103" s="127"/>
      <c r="B103" s="30" t="s">
        <v>60</v>
      </c>
      <c r="C103" s="31"/>
      <c r="D103" s="55">
        <v>0.03</v>
      </c>
      <c r="E103" s="32">
        <f t="shared" si="7"/>
        <v>1500000</v>
      </c>
      <c r="F103" s="160">
        <f t="shared" si="8"/>
        <v>45000</v>
      </c>
    </row>
    <row r="104" spans="1:7" ht="23.25" x14ac:dyDescent="0.35">
      <c r="A104" s="127"/>
      <c r="B104" s="30" t="s">
        <v>61</v>
      </c>
      <c r="C104" s="31"/>
      <c r="D104" s="55">
        <v>1E-3</v>
      </c>
      <c r="E104" s="32">
        <f t="shared" si="7"/>
        <v>1500000</v>
      </c>
      <c r="F104" s="160">
        <f t="shared" si="8"/>
        <v>1500</v>
      </c>
    </row>
    <row r="105" spans="1:7" ht="23.25" x14ac:dyDescent="0.35">
      <c r="A105" s="127"/>
      <c r="B105" s="30" t="s">
        <v>62</v>
      </c>
      <c r="C105" s="31"/>
      <c r="D105" s="55">
        <v>1.7999999999999999E-2</v>
      </c>
      <c r="E105" s="32">
        <f t="shared" si="7"/>
        <v>1500000</v>
      </c>
      <c r="F105" s="160">
        <f t="shared" si="8"/>
        <v>26999.999999999996</v>
      </c>
    </row>
    <row r="106" spans="1:7" ht="23.25" x14ac:dyDescent="0.35">
      <c r="A106" s="127"/>
      <c r="B106" s="30" t="s">
        <v>63</v>
      </c>
      <c r="C106" s="31"/>
      <c r="D106" s="101">
        <v>5.0000000000000001E-3</v>
      </c>
      <c r="E106" s="32">
        <f t="shared" si="7"/>
        <v>1500000</v>
      </c>
      <c r="F106" s="160">
        <f t="shared" si="8"/>
        <v>7500</v>
      </c>
    </row>
    <row r="107" spans="1:7" ht="23.25" x14ac:dyDescent="0.35">
      <c r="A107" s="127"/>
      <c r="B107" s="30" t="s">
        <v>64</v>
      </c>
      <c r="C107" s="31"/>
      <c r="D107" s="55">
        <v>0.01</v>
      </c>
      <c r="E107" s="32">
        <f t="shared" si="7"/>
        <v>1500000</v>
      </c>
      <c r="F107" s="160">
        <f t="shared" si="8"/>
        <v>15000</v>
      </c>
    </row>
    <row r="108" spans="1:7" ht="6" customHeight="1" x14ac:dyDescent="0.35">
      <c r="A108" s="127"/>
      <c r="B108" s="56"/>
      <c r="C108" s="57"/>
      <c r="D108" s="56"/>
      <c r="E108" s="58"/>
      <c r="F108" s="161"/>
    </row>
    <row r="109" spans="1:7" s="19" customFormat="1" ht="24" thickBot="1" x14ac:dyDescent="0.4">
      <c r="A109" s="172"/>
      <c r="B109" s="173"/>
      <c r="C109" s="174"/>
      <c r="D109" s="175" t="s">
        <v>74</v>
      </c>
      <c r="E109" s="176"/>
      <c r="F109" s="177">
        <f>SUM(F101:F107)</f>
        <v>313500</v>
      </c>
    </row>
    <row r="110" spans="1:7" ht="6" customHeight="1" thickBot="1" x14ac:dyDescent="0.4">
      <c r="A110" s="59"/>
      <c r="B110" s="162"/>
      <c r="C110" s="163"/>
      <c r="D110" s="162"/>
      <c r="E110" s="60"/>
      <c r="F110" s="61"/>
    </row>
    <row r="111" spans="1:7" s="20" customFormat="1" ht="24" thickBot="1" x14ac:dyDescent="0.3">
      <c r="A111" s="178" t="s">
        <v>72</v>
      </c>
      <c r="B111" s="179"/>
      <c r="C111" s="180"/>
      <c r="D111" s="181" t="s">
        <v>67</v>
      </c>
      <c r="E111" s="181" t="s">
        <v>66</v>
      </c>
      <c r="F111" s="182">
        <f>F109+F98</f>
        <v>1813500</v>
      </c>
    </row>
    <row r="112" spans="1:7" ht="6" customHeight="1" x14ac:dyDescent="0.35">
      <c r="A112" s="36"/>
      <c r="B112" s="37"/>
      <c r="C112" s="37"/>
      <c r="D112" s="37"/>
      <c r="E112" s="71"/>
      <c r="F112" s="61"/>
    </row>
    <row r="113" spans="1:6" ht="24" thickBot="1" x14ac:dyDescent="0.4">
      <c r="A113" s="164"/>
      <c r="B113" s="165"/>
      <c r="C113" s="165"/>
      <c r="D113" s="165"/>
      <c r="E113" s="166" t="s">
        <v>78</v>
      </c>
      <c r="F113" s="167">
        <f>F111</f>
        <v>1813500</v>
      </c>
    </row>
    <row r="115" spans="1:6" x14ac:dyDescent="0.25">
      <c r="F115" s="95">
        <f>F113/58</f>
        <v>31267.241379310344</v>
      </c>
    </row>
  </sheetData>
  <mergeCells count="21">
    <mergeCell ref="G92:K92"/>
    <mergeCell ref="G93:K93"/>
    <mergeCell ref="G94:K94"/>
    <mergeCell ref="D111:E111"/>
    <mergeCell ref="B19:F19"/>
    <mergeCell ref="D98:E98"/>
    <mergeCell ref="A100:A109"/>
    <mergeCell ref="D109:E109"/>
    <mergeCell ref="D15:D16"/>
    <mergeCell ref="E15:E16"/>
    <mergeCell ref="F15:F16"/>
    <mergeCell ref="A14:A16"/>
    <mergeCell ref="B14:B16"/>
    <mergeCell ref="C14:C16"/>
    <mergeCell ref="D14:F14"/>
    <mergeCell ref="A11:F11"/>
    <mergeCell ref="A1:F1"/>
    <mergeCell ref="A3:F3"/>
    <mergeCell ref="A4:F4"/>
    <mergeCell ref="A5:F5"/>
    <mergeCell ref="A2:F2"/>
  </mergeCells>
  <phoneticPr fontId="25" type="noConversion"/>
  <printOptions horizontalCentered="1"/>
  <pageMargins left="0.23622047244094491" right="0.23622047244094491" top="0.78740157480314965" bottom="0.43307086614173229" header="0.31496062992125984" footer="0.31496062992125984"/>
  <pageSetup scale="50" fitToHeight="100" orientation="portrait" r:id="rId1"/>
  <headerFooter>
    <oddFooter>&amp;L&amp;8&amp;F&amp;RPÁG. &amp;P / &amp;N</oddFooter>
  </headerFooter>
  <rowBreaks count="1" manualBreakCount="1">
    <brk id="6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TERMINACION LOTE 11</vt:lpstr>
      <vt:lpstr>'PRESUPUESTO TERMINACION LOTE 11'!Área_de_impresión</vt:lpstr>
      <vt:lpstr>'PRESUPUESTO TERMINACION LOTE 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Hauszler</dc:creator>
  <cp:lastModifiedBy>Wendy de los Santos</cp:lastModifiedBy>
  <cp:lastPrinted>2024-06-05T13:47:17Z</cp:lastPrinted>
  <dcterms:created xsi:type="dcterms:W3CDTF">2020-08-17T19:58:29Z</dcterms:created>
  <dcterms:modified xsi:type="dcterms:W3CDTF">2024-06-05T13:47:22Z</dcterms:modified>
</cp:coreProperties>
</file>