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pichardo\Desktop\RESPUESTAS A PROCESOS\Mercados Barahona-Higuey LPN-2019-0009\"/>
    </mc:Choice>
  </mc:AlternateContent>
  <bookViews>
    <workbookView xWindow="0" yWindow="0" windowWidth="25200" windowHeight="11385"/>
  </bookViews>
  <sheets>
    <sheet name="LISTADO MERCADO HIGUEY DIC 2018"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s>
  <definedNames>
    <definedName name="\A" localSheetId="0">[1]Presup.!#REF!</definedName>
    <definedName name="\A">[1]Presup.!#REF!</definedName>
    <definedName name="\M" localSheetId="0">[1]Presup.!#REF!</definedName>
    <definedName name="\M">[1]Presup.!#REF!</definedName>
    <definedName name="\R" localSheetId="0">[1]Presup.!#REF!</definedName>
    <definedName name="\R">[1]Presup.!#REF!</definedName>
    <definedName name="\T" localSheetId="0">[1]Presup.!#REF!</definedName>
    <definedName name="\T">[1]Presup.!#REF!</definedName>
    <definedName name="_______________________________OP1">'[2]Mano Obra'!$D$12</definedName>
    <definedName name="_______________________________OP2">'[2]Mano Obra'!$D$14</definedName>
    <definedName name="_______________________________OP3">'[2]Mano Obra'!$D$15</definedName>
    <definedName name="_____________________________OP1">'[2]Mano Obra'!$D$12</definedName>
    <definedName name="_____________________________OP2">'[2]Mano Obra'!$D$14</definedName>
    <definedName name="_____________________________OP3">'[2]Mano Obra'!$D$15</definedName>
    <definedName name="___________________________OP1">'[2]Mano Obra'!$D$12</definedName>
    <definedName name="___________________________OP2">'[2]Mano Obra'!$D$14</definedName>
    <definedName name="___________________________OP3">'[2]Mano Obra'!$D$15</definedName>
    <definedName name="__________________________OP1">'[2]Mano Obra'!$D$12</definedName>
    <definedName name="__________________________OP2">'[2]Mano Obra'!$D$14</definedName>
    <definedName name="__________________________OP3">'[2]Mano Obra'!$D$15</definedName>
    <definedName name="_________________________OP1">'[2]Mano Obra'!$D$12</definedName>
    <definedName name="_________________________OP2">'[2]Mano Obra'!$D$14</definedName>
    <definedName name="_________________________OP3">'[2]Mano Obra'!$D$15</definedName>
    <definedName name="_______________________OP1">'[2]Mano Obra'!$D$12</definedName>
    <definedName name="_______________________OP2">'[2]Mano Obra'!$D$14</definedName>
    <definedName name="_______________________OP3">'[2]Mano Obra'!$D$15</definedName>
    <definedName name="_____________________OP1">'[2]Mano Obra'!$D$12</definedName>
    <definedName name="_____________________OP2">'[2]Mano Obra'!$D$14</definedName>
    <definedName name="_____________________OP3">'[2]Mano Obra'!$D$15</definedName>
    <definedName name="____________________OP1">'[2]Mano Obra'!$D$12</definedName>
    <definedName name="____________________OP2">'[2]Mano Obra'!$D$14</definedName>
    <definedName name="____________________OP3">'[2]Mano Obra'!$D$15</definedName>
    <definedName name="___________________OP1">'[2]Mano Obra'!$D$12</definedName>
    <definedName name="___________________OP2">'[2]Mano Obra'!$D$14</definedName>
    <definedName name="___________________OP3">'[2]Mano Obra'!$D$15</definedName>
    <definedName name="_________________OP1">'[2]Mano Obra'!$D$12</definedName>
    <definedName name="_________________OP2">'[2]Mano Obra'!$D$14</definedName>
    <definedName name="_________________OP3">'[2]Mano Obra'!$D$15</definedName>
    <definedName name="_______________OP1">'[2]Mano Obra'!$D$12</definedName>
    <definedName name="_______________OP2">'[2]Mano Obra'!$D$14</definedName>
    <definedName name="_______________OP3">'[2]Mano Obra'!$D$15</definedName>
    <definedName name="______________OP1">'[2]Mano Obra'!$D$12</definedName>
    <definedName name="______________OP2">'[2]Mano Obra'!$D$14</definedName>
    <definedName name="______________OP3">'[2]Mano Obra'!$D$15</definedName>
    <definedName name="_____________OP1">'[2]Mano Obra'!$D$12</definedName>
    <definedName name="_____________OP2">'[2]Mano Obra'!$D$14</definedName>
    <definedName name="_____________OP3">'[2]Mano Obra'!$D$15</definedName>
    <definedName name="___________OP1">'[2]Mano Obra'!$D$12</definedName>
    <definedName name="___________OP2">'[2]Mano Obra'!$D$14</definedName>
    <definedName name="___________OP3">'[2]Mano Obra'!$D$15</definedName>
    <definedName name="_________CAL50">[3]insumo!$D$11</definedName>
    <definedName name="_________mz125" localSheetId="0">[3]Mezcla!#REF!</definedName>
    <definedName name="_________mz125">[3]Mezcla!#REF!</definedName>
    <definedName name="_________MZ13" localSheetId="0">[3]Mezcla!#REF!</definedName>
    <definedName name="_________MZ13">[3]Mezcla!#REF!</definedName>
    <definedName name="_________MZ14" localSheetId="0">[3]Mezcla!#REF!</definedName>
    <definedName name="_________MZ14">[3]Mezcla!#REF!</definedName>
    <definedName name="_________MZ17" localSheetId="0">[3]Mezcla!#REF!</definedName>
    <definedName name="_________MZ17">[3]Mezcla!#REF!</definedName>
    <definedName name="_________OP1">'[2]Mano Obra'!$D$12</definedName>
    <definedName name="_________OP2">'[2]Mano Obra'!$D$14</definedName>
    <definedName name="_________OP3">'[2]Mano Obra'!$D$15</definedName>
    <definedName name="________CAL50" localSheetId="0">#REF!</definedName>
    <definedName name="________CAL50">#REF!</definedName>
    <definedName name="________mz125" localSheetId="0">#REF!</definedName>
    <definedName name="________mz125">#REF!</definedName>
    <definedName name="________MZ13" localSheetId="0">#REF!</definedName>
    <definedName name="________MZ13">#REF!</definedName>
    <definedName name="________MZ14" localSheetId="0">#REF!</definedName>
    <definedName name="________MZ14">#REF!</definedName>
    <definedName name="________MZ17" localSheetId="0">#REF!</definedName>
    <definedName name="________MZ17">#REF!</definedName>
    <definedName name="________OP1">'[2]Mano Obra'!$D$12</definedName>
    <definedName name="________OP2">'[2]Mano Obra'!$D$14</definedName>
    <definedName name="________OP3">'[2]Mano Obra'!$D$15</definedName>
    <definedName name="_______OP1">'[2]Mano Obra'!$D$12</definedName>
    <definedName name="_______OP2">'[2]Mano Obra'!$D$14</definedName>
    <definedName name="_______OP3">'[2]Mano Obra'!$D$15</definedName>
    <definedName name="______OP1">'[2]Mano Obra'!$D$12</definedName>
    <definedName name="______OP2">'[2]Mano Obra'!$D$14</definedName>
    <definedName name="______OP3">'[2]Mano Obra'!$D$15</definedName>
    <definedName name="_____hor210">'[4]anal term'!$G$1512</definedName>
    <definedName name="_____OP1">'[2]Mano Obra'!$D$12</definedName>
    <definedName name="_____OP2">'[2]Mano Obra'!$D$14</definedName>
    <definedName name="_____OP3">'[2]Mano Obra'!$D$15</definedName>
    <definedName name="____hor210">'[4]anal term'!$G$1512</definedName>
    <definedName name="____MZ1155">[3]Mezcla!$F$37</definedName>
    <definedName name="____MZ16" localSheetId="0">#REF!</definedName>
    <definedName name="____MZ16">#REF!</definedName>
    <definedName name="____OP1">'[2]Mano Obra'!$D$12</definedName>
    <definedName name="____OP2">'[2]Mano Obra'!$D$14</definedName>
    <definedName name="____OP3">'[2]Mano Obra'!$D$15</definedName>
    <definedName name="___CAL50">[5]insumo!$D$11</definedName>
    <definedName name="___hor140" localSheetId="0">#REF!</definedName>
    <definedName name="___hor140">#REF!</definedName>
    <definedName name="___hor210">'[4]anal term'!$G$1512</definedName>
    <definedName name="___hor280">[6]Analisis!$D$63</definedName>
    <definedName name="___MZ1155" localSheetId="0">#REF!</definedName>
    <definedName name="___MZ1155">#REF!</definedName>
    <definedName name="___mz125" localSheetId="0">[5]Mezcla!#REF!</definedName>
    <definedName name="___mz125">[5]Mezcla!#REF!</definedName>
    <definedName name="___MZ13" localSheetId="0">[5]Mezcla!#REF!</definedName>
    <definedName name="___MZ13">[5]Mezcla!#REF!</definedName>
    <definedName name="___MZ14" localSheetId="0">[5]Mezcla!#REF!</definedName>
    <definedName name="___MZ14">[5]Mezcla!#REF!</definedName>
    <definedName name="___MZ16" localSheetId="0">#REF!</definedName>
    <definedName name="___MZ16">#REF!</definedName>
    <definedName name="___MZ17" localSheetId="0">[5]Mezcla!#REF!</definedName>
    <definedName name="___MZ17">[5]Mezcla!#REF!</definedName>
    <definedName name="___OP1">'[2]Mano Obra'!$D$12</definedName>
    <definedName name="___OP2">'[2]Mano Obra'!$D$14</definedName>
    <definedName name="___OP3">'[2]Mano Obra'!$D$15</definedName>
    <definedName name="___pu1" localSheetId="0">#REF!</definedName>
    <definedName name="___pu1">#REF!</definedName>
    <definedName name="___pu10" localSheetId="0">#REF!</definedName>
    <definedName name="___pu10">#REF!</definedName>
    <definedName name="___pu2" localSheetId="0">#REF!</definedName>
    <definedName name="___pu2">#REF!</definedName>
    <definedName name="___pu4">[7]Sheet4!$E:$E</definedName>
    <definedName name="___pu5">[7]Sheet5!$E:$E</definedName>
    <definedName name="___PU6" localSheetId="0">#REF!</definedName>
    <definedName name="___PU6">#REF!</definedName>
    <definedName name="___pu7" localSheetId="0">#REF!</definedName>
    <definedName name="___pu7">#REF!</definedName>
    <definedName name="___pu8" localSheetId="0">#REF!</definedName>
    <definedName name="___pu8">#REF!</definedName>
    <definedName name="__123Graph_A" localSheetId="0" hidden="1">[8]A!#REF!</definedName>
    <definedName name="__123Graph_A" hidden="1">[8]A!#REF!</definedName>
    <definedName name="__123Graph_B" localSheetId="0" hidden="1">[8]A!#REF!</definedName>
    <definedName name="__123Graph_B" hidden="1">[8]A!#REF!</definedName>
    <definedName name="__123Graph_C" localSheetId="0" hidden="1">[8]A!#REF!</definedName>
    <definedName name="__123Graph_C" hidden="1">[8]A!#REF!</definedName>
    <definedName name="__123Graph_D" localSheetId="0" hidden="1">[8]A!#REF!</definedName>
    <definedName name="__123Graph_D" hidden="1">[8]A!#REF!</definedName>
    <definedName name="__123Graph_E" localSheetId="0" hidden="1">[8]A!#REF!</definedName>
    <definedName name="__123Graph_E" hidden="1">[8]A!#REF!</definedName>
    <definedName name="__123Graph_F" localSheetId="0" hidden="1">[8]A!#REF!</definedName>
    <definedName name="__123Graph_F" hidden="1">[8]A!#REF!</definedName>
    <definedName name="__CAL50" localSheetId="0">#REF!</definedName>
    <definedName name="__CAL50">#REF!</definedName>
    <definedName name="__hor140" localSheetId="0">#REF!</definedName>
    <definedName name="__hor140">#REF!</definedName>
    <definedName name="__hor210">'[4]anal term'!$G$1512</definedName>
    <definedName name="__hor280">[9]Analisis!$D$63</definedName>
    <definedName name="__MZ1155" localSheetId="0">#REF!</definedName>
    <definedName name="__MZ1155">#REF!</definedName>
    <definedName name="__mz125" localSheetId="0">#REF!</definedName>
    <definedName name="__mz125">#REF!</definedName>
    <definedName name="__MZ13" localSheetId="0">#REF!</definedName>
    <definedName name="__MZ13">#REF!</definedName>
    <definedName name="__MZ14" localSheetId="0">#REF!</definedName>
    <definedName name="__MZ14">#REF!</definedName>
    <definedName name="__MZ16" localSheetId="0">#REF!</definedName>
    <definedName name="__MZ16">#REF!</definedName>
    <definedName name="__MZ17" localSheetId="0">#REF!</definedName>
    <definedName name="__MZ17">#REF!</definedName>
    <definedName name="__OP1">'[2]Mano Obra'!$D$12</definedName>
    <definedName name="__OP2">'[2]Mano Obra'!$D$14</definedName>
    <definedName name="__OP3">'[2]Mano Obra'!$D$15</definedName>
    <definedName name="__pu1" localSheetId="0">#REF!</definedName>
    <definedName name="__pu1">#REF!</definedName>
    <definedName name="__pu10" localSheetId="0">#REF!</definedName>
    <definedName name="__pu10">#REF!</definedName>
    <definedName name="__pu2" localSheetId="0">#REF!</definedName>
    <definedName name="__pu2">#REF!</definedName>
    <definedName name="__pu3" localSheetId="0">#REF!</definedName>
    <definedName name="__pu3">#REF!</definedName>
    <definedName name="__pu4">[10]Sheet4!$E:$E</definedName>
    <definedName name="__pu5">[10]Sheet5!$E:$E</definedName>
    <definedName name="__PU6" localSheetId="0">#REF!</definedName>
    <definedName name="__PU6">#REF!</definedName>
    <definedName name="__pu7" localSheetId="0">#REF!</definedName>
    <definedName name="__pu7">#REF!</definedName>
    <definedName name="__pu8" localSheetId="0">#REF!</definedName>
    <definedName name="__pu8">#REF!</definedName>
    <definedName name="__SUB1" localSheetId="0">[11]Análisis!#REF!</definedName>
    <definedName name="__SUB1">[11]Análisis!#REF!</definedName>
    <definedName name="_1" localSheetId="0">[12]A!#REF!</definedName>
    <definedName name="_1">[12]A!#REF!</definedName>
    <definedName name="_CAL50" localSheetId="0">#REF!</definedName>
    <definedName name="_CAL50">#REF!</definedName>
    <definedName name="_CTC220" localSheetId="0">#REF!</definedName>
    <definedName name="_CTC220">#REF!</definedName>
    <definedName name="_F" localSheetId="0">[8]A!#REF!</definedName>
    <definedName name="_F">[8]A!#REF!</definedName>
    <definedName name="_hor140" localSheetId="0">#REF!</definedName>
    <definedName name="_hor140">#REF!</definedName>
    <definedName name="_hor210">'[4]anal term'!$G$1512</definedName>
    <definedName name="_hor280">[9]Analisis!$D$63</definedName>
    <definedName name="_Key1" localSheetId="0" hidden="1">#REF!</definedName>
    <definedName name="_Key1" hidden="1">#REF!</definedName>
    <definedName name="_Key2" localSheetId="0" hidden="1">#REF!</definedName>
    <definedName name="_Key2" hidden="1">#REF!</definedName>
    <definedName name="_MZ1155" localSheetId="0">#REF!</definedName>
    <definedName name="_MZ1155">#REF!</definedName>
    <definedName name="_mz125" localSheetId="0">#REF!</definedName>
    <definedName name="_mz125">#REF!</definedName>
    <definedName name="_MZ13" localSheetId="0">#REF!</definedName>
    <definedName name="_MZ13">#REF!</definedName>
    <definedName name="_MZ14" localSheetId="0">#REF!</definedName>
    <definedName name="_MZ14">#REF!</definedName>
    <definedName name="_MZ16" localSheetId="0">#REF!</definedName>
    <definedName name="_MZ16">#REF!</definedName>
    <definedName name="_MZ17" localSheetId="0">#REF!</definedName>
    <definedName name="_MZ17">#REF!</definedName>
    <definedName name="_o" localSheetId="0">#REF!</definedName>
    <definedName name="_o">#REF!</definedName>
    <definedName name="_OP1">'[2]Mano Obra'!$D$12</definedName>
    <definedName name="_OP2">'[2]Mano Obra'!$D$14</definedName>
    <definedName name="_OP3">'[2]Mano Obra'!$D$15</definedName>
    <definedName name="_Order1" hidden="1">255</definedName>
    <definedName name="_Order2" hidden="1">255</definedName>
    <definedName name="_PH140" localSheetId="0">#REF!</definedName>
    <definedName name="_PH140">#REF!</definedName>
    <definedName name="_PH160" localSheetId="0">#REF!</definedName>
    <definedName name="_PH160">#REF!</definedName>
    <definedName name="_PH180" localSheetId="0">#REF!</definedName>
    <definedName name="_PH180">#REF!</definedName>
    <definedName name="_PH210" localSheetId="0">#REF!</definedName>
    <definedName name="_PH210">#REF!</definedName>
    <definedName name="_PH240" localSheetId="0">#REF!</definedName>
    <definedName name="_PH240">#REF!</definedName>
    <definedName name="_PH250" localSheetId="0">#REF!</definedName>
    <definedName name="_PH250">#REF!</definedName>
    <definedName name="_PH260" localSheetId="0">#REF!</definedName>
    <definedName name="_PH260">#REF!</definedName>
    <definedName name="_PH280" localSheetId="0">#REF!</definedName>
    <definedName name="_PH280">#REF!</definedName>
    <definedName name="_PH300" localSheetId="0">#REF!</definedName>
    <definedName name="_PH300">#REF!</definedName>
    <definedName name="_PH315" localSheetId="0">#REF!</definedName>
    <definedName name="_PH315">#REF!</definedName>
    <definedName name="_PH350" localSheetId="0">#REF!</definedName>
    <definedName name="_PH350">#REF!</definedName>
    <definedName name="_PH400" localSheetId="0">#REF!</definedName>
    <definedName name="_PH400">#REF!</definedName>
    <definedName name="_pl1">[13]analisis!$G$2432</definedName>
    <definedName name="_pl12">[13]analisis!$G$2477</definedName>
    <definedName name="_pl316">[13]analisis!$G$2513</definedName>
    <definedName name="_pl38">[13]analisis!$G$2486</definedName>
    <definedName name="_PTC110" localSheetId="0">#REF!</definedName>
    <definedName name="_PTC110">#REF!</definedName>
    <definedName name="_PTC220" localSheetId="0">#REF!</definedName>
    <definedName name="_PTC220">#REF!</definedName>
    <definedName name="_pu1" localSheetId="0">#REF!</definedName>
    <definedName name="_pu1">#REF!</definedName>
    <definedName name="_pu10" localSheetId="0">#REF!</definedName>
    <definedName name="_pu10">#REF!</definedName>
    <definedName name="_pu2" localSheetId="0">#REF!</definedName>
    <definedName name="_pu2">#REF!</definedName>
    <definedName name="_PU3" localSheetId="0">#REF!</definedName>
    <definedName name="_PU3">#REF!</definedName>
    <definedName name="_pu4">[14]Sheet4!$E:$E</definedName>
    <definedName name="_pu5">[14]Sheet5!$E:$E</definedName>
    <definedName name="_PU6" localSheetId="0">#REF!</definedName>
    <definedName name="_PU6">#REF!</definedName>
    <definedName name="_pu7" localSheetId="0">#REF!</definedName>
    <definedName name="_pu7">#REF!</definedName>
    <definedName name="_pu8" localSheetId="0">#REF!</definedName>
    <definedName name="_pu8">#REF!</definedName>
    <definedName name="_Regression_Int" hidden="1">1</definedName>
    <definedName name="_Sort" localSheetId="0" hidden="1">#REF!</definedName>
    <definedName name="_Sort" hidden="1">#REF!</definedName>
    <definedName name="_SUB1" localSheetId="0">#REF!</definedName>
    <definedName name="_SUB1">#REF!</definedName>
    <definedName name="_TC110">[15]Ana!$F$3421</definedName>
    <definedName name="_TC220">[15]Ana!$F$3433</definedName>
    <definedName name="_TUB24" localSheetId="0">#REF!</definedName>
    <definedName name="_TUB24">#REF!</definedName>
    <definedName name="_VAR12">[16]Precio!$F$12</definedName>
    <definedName name="_VAR38">[16]Precio!$F$11</definedName>
    <definedName name="_ZC1" localSheetId="0">#REF!</definedName>
    <definedName name="_ZC1">#REF!</definedName>
    <definedName name="_ZE1" localSheetId="0">#REF!</definedName>
    <definedName name="_ZE1">#REF!</definedName>
    <definedName name="_ZE2" localSheetId="0">#REF!</definedName>
    <definedName name="_ZE2">#REF!</definedName>
    <definedName name="_ZE3" localSheetId="0">#REF!</definedName>
    <definedName name="_ZE3">#REF!</definedName>
    <definedName name="_ZE4" localSheetId="0">#REF!</definedName>
    <definedName name="_ZE4">#REF!</definedName>
    <definedName name="_ZE5" localSheetId="0">#REF!</definedName>
    <definedName name="_ZE5">#REF!</definedName>
    <definedName name="_ZE6" localSheetId="0">#REF!</definedName>
    <definedName name="_ZE6">#REF!</definedName>
    <definedName name="A" localSheetId="0">[8]A!#REF!</definedName>
    <definedName name="A">[8]A!#REF!</definedName>
    <definedName name="aa" localSheetId="0">#REF!</definedName>
    <definedName name="aa">#REF!</definedName>
    <definedName name="aa_2">"$#REF!.$B$109"</definedName>
    <definedName name="aa_3">"$#REF!.$B$109"</definedName>
    <definedName name="AAG">[16]Precio!$F$20</definedName>
    <definedName name="AC" localSheetId="0">#REF!</definedName>
    <definedName name="AC">#REF!</definedName>
    <definedName name="aca.19.km">'[17]Analisis Unitarios'!$F$154</definedName>
    <definedName name="aca.1er.km">'[17]Analisis Unitarios'!$F$136</definedName>
    <definedName name="aca.20.km">'[17]Analisis Unitarios'!$F$155</definedName>
    <definedName name="aca.30.km">'[17]Analisis Unitarios'!$F$165</definedName>
    <definedName name="ACA_1" localSheetId="0">#REF!</definedName>
    <definedName name="ACA_1">#REF!</definedName>
    <definedName name="ACA_2" localSheetId="0">#REF!</definedName>
    <definedName name="ACA_2">#REF!</definedName>
    <definedName name="ACA_6" localSheetId="0">#REF!</definedName>
    <definedName name="ACA_6">#REF!</definedName>
    <definedName name="ACA_7" localSheetId="0">#REF!</definedName>
    <definedName name="ACA_7">#REF!</definedName>
    <definedName name="acarreo" localSheetId="0">'[18]Listado Equipos a utilizar'!#REF!</definedName>
    <definedName name="acarreo">'[18]Listado Equipos a utilizar'!#REF!</definedName>
    <definedName name="ACARREOADOQUIN" localSheetId="0">#REF!</definedName>
    <definedName name="ACARREOADOQUIN">#REF!</definedName>
    <definedName name="ACARREOADOQUINCLASICO" localSheetId="0">#REF!</definedName>
    <definedName name="ACARREOADOQUINCLASICO">#REF!</definedName>
    <definedName name="ACARREOADOQUINCOLONIAL" localSheetId="0">#REF!</definedName>
    <definedName name="ACARREOADOQUINCOLONIAL">#REF!</definedName>
    <definedName name="ACARREOADOQUINMEDITERRANEO" localSheetId="0">#REF!</definedName>
    <definedName name="ACARREOADOQUINMEDITERRANEO">#REF!</definedName>
    <definedName name="ACARREOADOQUINMEDITERRANEODIAMANTE" localSheetId="0">#REF!</definedName>
    <definedName name="ACARREOADOQUINMEDITERRANEODIAMANTE">#REF!</definedName>
    <definedName name="ACARREOADOQUINOLYMPUS" localSheetId="0">#REF!</definedName>
    <definedName name="ACARREOADOQUINOLYMPUS">#REF!</definedName>
    <definedName name="ACARREOBLINTEL6" localSheetId="0">#REF!</definedName>
    <definedName name="ACARREOBLINTEL6">#REF!</definedName>
    <definedName name="ACARREOBLINTEL6X8X8" localSheetId="0">#REF!</definedName>
    <definedName name="ACARREOBLINTEL6X8X8">#REF!</definedName>
    <definedName name="ACARREOBLINTEL8" localSheetId="0">#REF!</definedName>
    <definedName name="ACARREOBLINTEL8">#REF!</definedName>
    <definedName name="ACARREOBLINTEL8X8X8" localSheetId="0">#REF!</definedName>
    <definedName name="ACARREOBLINTEL8X8X8">#REF!</definedName>
    <definedName name="ACARREOBLOCK10" localSheetId="0">#REF!</definedName>
    <definedName name="ACARREOBLOCK10">#REF!</definedName>
    <definedName name="ACARREOBLOCK12" localSheetId="0">#REF!</definedName>
    <definedName name="ACARREOBLOCK12">#REF!</definedName>
    <definedName name="ACARREOBLOCK4" localSheetId="0">#REF!</definedName>
    <definedName name="ACARREOBLOCK4">#REF!</definedName>
    <definedName name="ACARREOBLOCK5" localSheetId="0">#REF!</definedName>
    <definedName name="ACARREOBLOCK5">#REF!</definedName>
    <definedName name="ACARREOBLOCK6" localSheetId="0">#REF!</definedName>
    <definedName name="ACARREOBLOCK6">#REF!</definedName>
    <definedName name="ACARREOBLOCK8" localSheetId="0">#REF!</definedName>
    <definedName name="ACARREOBLOCK8">#REF!</definedName>
    <definedName name="ACARREOBLOCKORN" localSheetId="0">#REF!</definedName>
    <definedName name="ACARREOBLOCKORN">#REF!</definedName>
    <definedName name="ACARREOBLOCKRUST4" localSheetId="0">#REF!</definedName>
    <definedName name="ACARREOBLOCKRUST4">#REF!</definedName>
    <definedName name="ACARREOBLOCKRUST8" localSheetId="0">#REF!</definedName>
    <definedName name="ACARREOBLOCKRUST8">#REF!</definedName>
    <definedName name="ACARREOBLOQUETECHO11X20X20GRIS" localSheetId="0">#REF!</definedName>
    <definedName name="ACARREOBLOQUETECHO11X20X20GRIS">#REF!</definedName>
    <definedName name="ACARREOBLOQUETECHO15X60COLOR" localSheetId="0">#REF!</definedName>
    <definedName name="ACARREOBLOQUETECHO15X60COLOR">#REF!</definedName>
    <definedName name="ACARREOBLOQUETECHO15X60GRIS" localSheetId="0">#REF!</definedName>
    <definedName name="ACARREOBLOQUETECHO15X60GRIS">#REF!</definedName>
    <definedName name="ACARREOBLOVIGA6" localSheetId="0">#REF!</definedName>
    <definedName name="ACARREOBLOVIGA6">#REF!</definedName>
    <definedName name="ACARREOBLOVIGA8" localSheetId="0">#REF!</definedName>
    <definedName name="ACARREOBLOVIGA8">#REF!</definedName>
    <definedName name="ACARREOMOSAICOGRAVILLA30X30" localSheetId="0">#REF!</definedName>
    <definedName name="ACARREOMOSAICOGRAVILLA30X30">#REF!</definedName>
    <definedName name="ACARREOPISOS" localSheetId="0">#REF!</definedName>
    <definedName name="ACARREOPISOS">#REF!</definedName>
    <definedName name="ACARREOVIBRAZO30X30" localSheetId="0">#REF!</definedName>
    <definedName name="ACARREOVIBRAZO30X30">#REF!</definedName>
    <definedName name="ACARREOVIBRAZO40X40" localSheetId="0">#REF!</definedName>
    <definedName name="ACARREOVIBRAZO40X40">#REF!</definedName>
    <definedName name="ACARREOVIBRORUSTICO30X30" localSheetId="0">#REF!</definedName>
    <definedName name="ACARREOVIBRORUSTICO30X30">#REF!</definedName>
    <definedName name="ACARREOZOCALOS" localSheetId="0">#REF!</definedName>
    <definedName name="ACARREOZOCALOS">#REF!</definedName>
    <definedName name="ACARREPTABLETA" localSheetId="0">#REF!</definedName>
    <definedName name="ACARREPTABLETA">#REF!</definedName>
    <definedName name="ACERA">[15]Ana!$F$4488</definedName>
    <definedName name="aceras" localSheetId="0">#REF!</definedName>
    <definedName name="aceras">#REF!</definedName>
    <definedName name="acero" localSheetId="0">#REF!</definedName>
    <definedName name="acero">#REF!</definedName>
    <definedName name="Acero_1">#N/A</definedName>
    <definedName name="Acero_1_2_____Grado_40">[19]Insumos!$B$6:$D$6</definedName>
    <definedName name="Acero_1_4______Grado_40">[19]Insumos!$B$7:$D$7</definedName>
    <definedName name="Acero_2">#N/A</definedName>
    <definedName name="Acero_3">#N/A</definedName>
    <definedName name="Acero_3_4__1_____Grado_40">[19]Insumos!$B$8:$D$8</definedName>
    <definedName name="Acero_3_8______Grado_40">[19]Insumos!$B$9:$D$9</definedName>
    <definedName name="ACERO1">[15]Ana!$F$35</definedName>
    <definedName name="ACERO12">[15]Ana!$F$23</definedName>
    <definedName name="ACERO1225">[15]Ana!$F$27</definedName>
    <definedName name="ACERO14">[15]Ana!$F$11</definedName>
    <definedName name="ACERO34">[15]Ana!$F$31</definedName>
    <definedName name="ACERO38">[15]Ana!$F$15</definedName>
    <definedName name="ACERO3825">[15]Ana!$F$19</definedName>
    <definedName name="ACERO601">[15]Ana!$F$59</definedName>
    <definedName name="ACERO6012">[15]Ana!$F$47</definedName>
    <definedName name="ACERO601225">[15]Ana!$F$51</definedName>
    <definedName name="ACERO6034">[15]Ana!$F$55</definedName>
    <definedName name="ACERO6038">[15]Ana!$F$39</definedName>
    <definedName name="ACERO603825">[15]Ana!$F$43</definedName>
    <definedName name="acerog40">[20]MATERIALES!$G$7</definedName>
    <definedName name="aceroi" localSheetId="0">#REF!</definedName>
    <definedName name="aceroi">#REF!</definedName>
    <definedName name="aceroii" localSheetId="0">#REF!</definedName>
    <definedName name="aceroii">#REF!</definedName>
    <definedName name="aceromalla" localSheetId="0">#REF!</definedName>
    <definedName name="aceromalla">#REF!</definedName>
    <definedName name="ACOMALTATENSIONCONTRA" localSheetId="0">#REF!</definedName>
    <definedName name="ACOMALTATENSIONCONTRA">#REF!</definedName>
    <definedName name="ACOMDEPLANTANUEAEQUIPO800ACONTRA" localSheetId="0">#REF!</definedName>
    <definedName name="ACOMDEPLANTANUEAEQUIPO800ACONTRA">#REF!</definedName>
    <definedName name="ACOMDESDEEQUIPOAPANELAA" localSheetId="0">#REF!</definedName>
    <definedName name="ACOMDESDEEQUIPOAPANELAA">#REF!</definedName>
    <definedName name="ACOMELEC" localSheetId="0">#REF!</definedName>
    <definedName name="ACOMELEC">#REF!</definedName>
    <definedName name="ACOMEQUIPOAPANELBOMBACONTRA" localSheetId="0">#REF!</definedName>
    <definedName name="ACOMEQUIPOAPANELBOMBACONTRA">#REF!</definedName>
    <definedName name="ACOMEQUIPOAPANELLUCESPARQCONTRA" localSheetId="0">#REF!</definedName>
    <definedName name="ACOMEQUIPOAPANELLUCESPARQCONTRA">#REF!</definedName>
    <definedName name="ACOMPRIDEPOSTEATRANSF750CONTRA" localSheetId="0">#REF!</definedName>
    <definedName name="ACOMPRIDEPOSTEATRANSF750CONTRA">#REF!</definedName>
    <definedName name="ACOMSECDEEQUIPOAPANLUCESYTC" localSheetId="0">#REF!</definedName>
    <definedName name="ACOMSECDEEQUIPOAPANLUCESYTC">#REF!</definedName>
    <definedName name="ACOMSECDEPLANUEAEQUI800CONTRA" localSheetId="0">#REF!</definedName>
    <definedName name="ACOMSECDEPLANUEAEQUI800CONTRA">#REF!</definedName>
    <definedName name="ACOMSECDETRANSF750AREGBCONTRA" localSheetId="0">#REF!</definedName>
    <definedName name="ACOMSECDETRANSF750AREGBCONTRA">#REF!</definedName>
    <definedName name="ACOMSECTRANSFAEQUIPOCONTRA" localSheetId="0">#REF!</definedName>
    <definedName name="ACOMSECTRANSFAEQUIPOCONTRA">#REF!</definedName>
    <definedName name="actividades">[21]Analisis!$B$1:$B$451</definedName>
    <definedName name="ACUM" localSheetId="0">[12]A!#REF!</definedName>
    <definedName name="ACUM">[12]A!#REF!</definedName>
    <definedName name="ADAMIOSIN" localSheetId="0">#REF!</definedName>
    <definedName name="ADAMIOSIN">#REF!</definedName>
    <definedName name="ADAPTCPVCH12" localSheetId="0">#REF!</definedName>
    <definedName name="ADAPTCPVCH12">#REF!</definedName>
    <definedName name="ADAPTCPVCH34" localSheetId="0">#REF!</definedName>
    <definedName name="ADAPTCPVCH34">#REF!</definedName>
    <definedName name="ADAPTCPVCM12" localSheetId="0">#REF!</definedName>
    <definedName name="ADAPTCPVCM12">#REF!</definedName>
    <definedName name="ADAPTCPVCM34" localSheetId="0">#REF!</definedName>
    <definedName name="ADAPTCPVCM34">#REF!</definedName>
    <definedName name="ADAPTPVCH1" localSheetId="0">#REF!</definedName>
    <definedName name="ADAPTPVCH1">#REF!</definedName>
    <definedName name="ADAPTPVCH112" localSheetId="0">#REF!</definedName>
    <definedName name="ADAPTPVCH112">#REF!</definedName>
    <definedName name="ADAPTPVCH12" localSheetId="0">#REF!</definedName>
    <definedName name="ADAPTPVCH12">#REF!</definedName>
    <definedName name="ADAPTPVCH2" localSheetId="0">#REF!</definedName>
    <definedName name="ADAPTPVCH2">#REF!</definedName>
    <definedName name="ADAPTPVCH3" localSheetId="0">#REF!</definedName>
    <definedName name="ADAPTPVCH3">#REF!</definedName>
    <definedName name="ADAPTPVCH34" localSheetId="0">#REF!</definedName>
    <definedName name="ADAPTPVCH34">#REF!</definedName>
    <definedName name="ADAPTPVCH4" localSheetId="0">#REF!</definedName>
    <definedName name="ADAPTPVCH4">#REF!</definedName>
    <definedName name="ADAPTPVCH6" localSheetId="0">#REF!</definedName>
    <definedName name="ADAPTPVCH6">#REF!</definedName>
    <definedName name="ADAPTPVCM1" localSheetId="0">#REF!</definedName>
    <definedName name="ADAPTPVCM1">#REF!</definedName>
    <definedName name="ADAPTPVCM112" localSheetId="0">#REF!</definedName>
    <definedName name="ADAPTPVCM112">#REF!</definedName>
    <definedName name="ADAPTPVCM12" localSheetId="0">#REF!</definedName>
    <definedName name="ADAPTPVCM12">#REF!</definedName>
    <definedName name="ADAPTPVCM2" localSheetId="0">#REF!</definedName>
    <definedName name="ADAPTPVCM2">#REF!</definedName>
    <definedName name="ADAPTPVCM3" localSheetId="0">#REF!</definedName>
    <definedName name="ADAPTPVCM3">#REF!</definedName>
    <definedName name="ADAPTPVCM34" localSheetId="0">#REF!</definedName>
    <definedName name="ADAPTPVCM34">#REF!</definedName>
    <definedName name="ADAPTPVCM4" localSheetId="0">#REF!</definedName>
    <definedName name="ADAPTPVCM4">#REF!</definedName>
    <definedName name="ADAPTPVCM6" localSheetId="0">#REF!</definedName>
    <definedName name="ADAPTPVCM6">#REF!</definedName>
    <definedName name="ADER" localSheetId="0">#REF!</definedName>
    <definedName name="ADER">#REF!</definedName>
    <definedName name="ADHERENCIA" localSheetId="0">#REF!</definedName>
    <definedName name="ADHERENCIA">#REF!</definedName>
    <definedName name="ADITIVO" localSheetId="0">#REF!</definedName>
    <definedName name="ADITIVO">#REF!</definedName>
    <definedName name="adm">'[22]Resumen Precio Equipos'!$C$28</definedName>
    <definedName name="adm.a" localSheetId="0" hidden="1">'[23]ANALISIS STO DGO'!#REF!</definedName>
    <definedName name="adm.a" hidden="1">'[23]ANALISIS STO DGO'!#REF!</definedName>
    <definedName name="ADMBL" localSheetId="0" hidden="1">'[23]ANALISIS STO DGO'!#REF!</definedName>
    <definedName name="ADMBL" hidden="1">'[23]ANALISIS STO DGO'!#REF!</definedName>
    <definedName name="ADMINISTRATIVOS" localSheetId="0">#REF!</definedName>
    <definedName name="ADMINISTRATIVOS">#REF!</definedName>
    <definedName name="Adoquín_Mediterráneo_Gris">[19]Insumos!$B$156:$D$156</definedName>
    <definedName name="AG">[16]Precio!$F$21</definedName>
    <definedName name="Agregado" localSheetId="0">#REF!</definedName>
    <definedName name="Agregado">#REF!</definedName>
    <definedName name="Agregado_2">#N/A</definedName>
    <definedName name="Agregado_3">#N/A</definedName>
    <definedName name="agricola" localSheetId="0">'[18]Listado Equipos a utilizar'!#REF!</definedName>
    <definedName name="agricola">'[18]Listado Equipos a utilizar'!#REF!</definedName>
    <definedName name="Agua" localSheetId="0">#REF!</definedName>
    <definedName name="Agua">#REF!</definedName>
    <definedName name="Agua_1">#N/A</definedName>
    <definedName name="Agua_2">#N/A</definedName>
    <definedName name="Agua_3">#N/A</definedName>
    <definedName name="AGUAGL">'[24]MATERIALES LISTADO'!$D$8</definedName>
    <definedName name="aguarras" localSheetId="0">#REF!</definedName>
    <definedName name="aguarras">#REF!</definedName>
    <definedName name="AL" localSheetId="0">#REF!</definedName>
    <definedName name="AL">#REF!</definedName>
    <definedName name="AL10_" localSheetId="0">#REF!</definedName>
    <definedName name="AL10_">#REF!</definedName>
    <definedName name="AL12_" localSheetId="0">#REF!</definedName>
    <definedName name="AL12_">#REF!</definedName>
    <definedName name="AL14_" localSheetId="0">#REF!</definedName>
    <definedName name="AL14_">#REF!</definedName>
    <definedName name="AL18DUPLO" localSheetId="0">#REF!</definedName>
    <definedName name="AL18DUPLO">#REF!</definedName>
    <definedName name="AL1C" localSheetId="0">#REF!</definedName>
    <definedName name="AL1C">#REF!</definedName>
    <definedName name="AL2_" localSheetId="0">#REF!</definedName>
    <definedName name="AL2_">#REF!</definedName>
    <definedName name="AL2C" localSheetId="0">#REF!</definedName>
    <definedName name="AL2C">#REF!</definedName>
    <definedName name="AL3C" localSheetId="0">#REF!</definedName>
    <definedName name="AL3C">#REF!</definedName>
    <definedName name="AL4_" localSheetId="0">#REF!</definedName>
    <definedName name="AL4_">#REF!</definedName>
    <definedName name="AL6_" localSheetId="0">#REF!</definedName>
    <definedName name="AL6_">#REF!</definedName>
    <definedName name="AL8_" localSheetId="0">#REF!</definedName>
    <definedName name="AL8_">#REF!</definedName>
    <definedName name="ALAM16">[16]Precio!$F$16</definedName>
    <definedName name="ALAM18">[16]Precio!$F$15</definedName>
    <definedName name="alambi" localSheetId="0">#REF!</definedName>
    <definedName name="alambi">#REF!</definedName>
    <definedName name="alambii" localSheetId="0">#REF!</definedName>
    <definedName name="alambii">#REF!</definedName>
    <definedName name="alambiii" localSheetId="0">#REF!</definedName>
    <definedName name="alambiii">#REF!</definedName>
    <definedName name="alambiiii" localSheetId="0">#REF!</definedName>
    <definedName name="alambiiii">#REF!</definedName>
    <definedName name="Alambre" localSheetId="0">#REF!</definedName>
    <definedName name="Alambre">#REF!</definedName>
    <definedName name="Alambre_2">#N/A</definedName>
    <definedName name="Alambre_3">#N/A</definedName>
    <definedName name="Alambre_No._18">[19]Insumos!$B$20:$D$20</definedName>
    <definedName name="Alambre_No.18" localSheetId="0">#REF!</definedName>
    <definedName name="Alambre_No.18">#REF!</definedName>
    <definedName name="Alambre_No.18_2">#N/A</definedName>
    <definedName name="Alambre_No.18_3">#N/A</definedName>
    <definedName name="alambre18">[20]MATERIALES!$G$10</definedName>
    <definedName name="ALAMBRED" localSheetId="0">#REF!</definedName>
    <definedName name="ALAMBRED">#REF!</definedName>
    <definedName name="ALB_001" localSheetId="0">#REF!</definedName>
    <definedName name="ALB_001">#REF!</definedName>
    <definedName name="ALB_003" localSheetId="0">#REF!</definedName>
    <definedName name="ALB_003">#REF!</definedName>
    <definedName name="ALB_007" localSheetId="0">#REF!</definedName>
    <definedName name="ALB_007">#REF!</definedName>
    <definedName name="ALBANIL">'[25]Mano de Obra'!$D$11</definedName>
    <definedName name="ALBANIL2">'[25]Mano de Obra'!$D$12</definedName>
    <definedName name="ALBANIL3">'[25]Mano de Obra'!$D$13</definedName>
    <definedName name="Alq._Madera_Dintel____Incl._M_O">[19]Insumos!$B$122:$D$122</definedName>
    <definedName name="Alq._Madera_P_Antepecho____Incl._M_O" localSheetId="0">[7]Insumos!#REF!</definedName>
    <definedName name="Alq._Madera_P_Antepecho____Incl._M_O">[7]Insumos!#REF!</definedName>
    <definedName name="Alq._Madera_P_Col._____Incl._M_O" localSheetId="0">[7]Insumos!#REF!</definedName>
    <definedName name="Alq._Madera_P_Col._____Incl._M_O">[7]Insumos!#REF!</definedName>
    <definedName name="Alq._Madera_P_Losa_____Incl._M_O">[19]Insumos!$B$124:$D$124</definedName>
    <definedName name="Alq._Madera_P_Rampa_____Incl._M_O">[19]Insumos!$B$127:$D$127</definedName>
    <definedName name="Alq._Madera_P_Viga_____Incl._M_O">[19]Insumos!$B$128:$D$128</definedName>
    <definedName name="Alq._Madera_P_Vigas_y_Columnas_Amarre____Incl._M_O">[19]Insumos!$B$129:$D$129</definedName>
    <definedName name="ALTATEN" localSheetId="0">#REF!</definedName>
    <definedName name="ALTATEN">#REF!</definedName>
    <definedName name="AMARREVARILLA20" localSheetId="0">#REF!</definedName>
    <definedName name="AMARREVARILLA20">#REF!</definedName>
    <definedName name="AMARREVARILLA40" localSheetId="0">#REF!</definedName>
    <definedName name="AMARREVARILLA40">#REF!</definedName>
    <definedName name="AMARREVARILLA60" localSheetId="0">#REF!</definedName>
    <definedName name="AMARREVARILLA60">#REF!</definedName>
    <definedName name="AMARREVARILLA80" localSheetId="0">#REF!</definedName>
    <definedName name="AMARREVARILLA80">#REF!</definedName>
    <definedName name="ana_abrasadera_1.5pulg" localSheetId="0">#REF!</definedName>
    <definedName name="ana_abrasadera_1.5pulg">#REF!</definedName>
    <definedName name="ana_abrasadera_1pulg" localSheetId="0">#REF!</definedName>
    <definedName name="ana_abrasadera_1pulg">#REF!</definedName>
    <definedName name="ana_abrasadera_2pulg" localSheetId="0">#REF!</definedName>
    <definedName name="ana_abrasadera_2pulg">#REF!</definedName>
    <definedName name="ana_abrasadera_3pulg" localSheetId="0">#REF!</definedName>
    <definedName name="ana_abrasadera_3pulg">#REF!</definedName>
    <definedName name="ana_abrasadera_4pulg" localSheetId="0">#REF!</definedName>
    <definedName name="ana_abrasadera_4pulg">#REF!</definedName>
    <definedName name="ana_adap_pvc_1.5pulg" localSheetId="0">#REF!</definedName>
    <definedName name="ana_adap_pvc_1.5pulg">#REF!</definedName>
    <definedName name="ana_adap_pvc_2pulg" localSheetId="0">#REF!</definedName>
    <definedName name="ana_adap_pvc_2pulg">#REF!</definedName>
    <definedName name="ana_bajante_pluvial_3pulg" localSheetId="0">#REF!</definedName>
    <definedName name="ana_bajante_pluvial_3pulg">#REF!</definedName>
    <definedName name="ana_bajante_pluvial_4pulg" localSheetId="0">#REF!</definedName>
    <definedName name="ana_bajante_pluvial_4pulg">#REF!</definedName>
    <definedName name="ana_bañera" localSheetId="0">#REF!</definedName>
    <definedName name="ana_bañera">#REF!</definedName>
    <definedName name="ana_blocks_6pulg" localSheetId="0">#REF!</definedName>
    <definedName name="ana_blocks_6pulg">#REF!</definedName>
    <definedName name="ana_blocks_8pulg" localSheetId="0">#REF!</definedName>
    <definedName name="ana_blocks_8pulg">#REF!</definedName>
    <definedName name="ana_caja_inspeccion" localSheetId="0">#REF!</definedName>
    <definedName name="ana_caja_inspeccion">#REF!</definedName>
    <definedName name="ana_calentador_electrico" localSheetId="0">#REF!</definedName>
    <definedName name="ana_calentador_electrico">#REF!</definedName>
    <definedName name="ana_check_hor_2pulg" localSheetId="0">#REF!</definedName>
    <definedName name="ana_check_hor_2pulg">#REF!</definedName>
    <definedName name="ana_check_ver_3pulg" localSheetId="0">#REF!</definedName>
    <definedName name="ana_check_ver_3pulg">#REF!</definedName>
    <definedName name="ana_codo_cpvc_0.5pulg" localSheetId="0">#REF!</definedName>
    <definedName name="ana_codo_cpvc_0.5pulg">#REF!</definedName>
    <definedName name="ana_codo_cpvc_0.75pulg" localSheetId="0">#REF!</definedName>
    <definedName name="ana_codo_cpvc_0.75pulg">#REF!</definedName>
    <definedName name="ana_codo_hg_2hg" localSheetId="0">#REF!</definedName>
    <definedName name="ana_codo_hg_2hg">#REF!</definedName>
    <definedName name="ana_codo_hg_3hg" localSheetId="0">#REF!</definedName>
    <definedName name="ana_codo_hg_3hg">#REF!</definedName>
    <definedName name="ana_codo_pvc_drenaje_2pulgx45" localSheetId="0">#REF!</definedName>
    <definedName name="ana_codo_pvc_drenaje_2pulgx45">#REF!</definedName>
    <definedName name="ana_codo_pvc_drenaje_3pulgx45" localSheetId="0">#REF!</definedName>
    <definedName name="ana_codo_pvc_drenaje_3pulgx45">#REF!</definedName>
    <definedName name="ana_codo_pvc_drenaje_4pulgx45" localSheetId="0">#REF!</definedName>
    <definedName name="ana_codo_pvc_drenaje_4pulgx45">#REF!</definedName>
    <definedName name="ana_codo_pvc_presion_0.5pulg" localSheetId="0">#REF!</definedName>
    <definedName name="ana_codo_pvc_presion_0.5pulg">#REF!</definedName>
    <definedName name="ana_codo_pvc_presion_0.75pulg" localSheetId="0">#REF!</definedName>
    <definedName name="ana_codo_pvc_presion_0.75pulg">#REF!</definedName>
    <definedName name="ana_codo_pvc_presion_1.5pulg" localSheetId="0">#REF!</definedName>
    <definedName name="ana_codo_pvc_presion_1.5pulg">#REF!</definedName>
    <definedName name="ana_codo_pvc_presion_1pulg" localSheetId="0">#REF!</definedName>
    <definedName name="ana_codo_pvc_presion_1pulg">#REF!</definedName>
    <definedName name="ana_codo_pvc_presion_2pulg" localSheetId="0">#REF!</definedName>
    <definedName name="ana_codo_pvc_presion_2pulg">#REF!</definedName>
    <definedName name="ana_codo_pvc_presion_3pulg" localSheetId="0">#REF!</definedName>
    <definedName name="ana_codo_pvc_presion_3pulg">#REF!</definedName>
    <definedName name="ana_columna" localSheetId="0">#REF!</definedName>
    <definedName name="ana_columna">#REF!</definedName>
    <definedName name="ana_columna_1.5pulg" localSheetId="0">#REF!</definedName>
    <definedName name="ana_columna_1.5pulg">#REF!</definedName>
    <definedName name="ana_columna_1pulg" localSheetId="0">#REF!</definedName>
    <definedName name="ana_columna_1pulg">#REF!</definedName>
    <definedName name="ana_columna_descaga_3pulg" localSheetId="0">#REF!</definedName>
    <definedName name="ana_columna_descaga_3pulg">#REF!</definedName>
    <definedName name="ana_columna_descaga_4pulg" localSheetId="0">#REF!</definedName>
    <definedName name="ana_columna_descaga_4pulg">#REF!</definedName>
    <definedName name="ana_columna_ventilacion_2pulg" localSheetId="0">#REF!</definedName>
    <definedName name="ana_columna_ventilacion_2pulg">#REF!</definedName>
    <definedName name="ana_columna_ventilacion_3pulg" localSheetId="0">#REF!</definedName>
    <definedName name="ana_columna_ventilacion_3pulg">#REF!</definedName>
    <definedName name="ana_coupling_cpvc_1.5pulg" localSheetId="0">#REF!</definedName>
    <definedName name="ana_coupling_cpvc_1.5pulg">#REF!</definedName>
    <definedName name="ana_desague_piso" localSheetId="0">#REF!</definedName>
    <definedName name="ana_desague_piso">#REF!</definedName>
    <definedName name="ana_fino_fondo" localSheetId="0">#REF!</definedName>
    <definedName name="ana_fino_fondo">#REF!</definedName>
    <definedName name="ana_fregadero" localSheetId="0">#REF!</definedName>
    <definedName name="ana_fregadero">#REF!</definedName>
    <definedName name="ana_inodoro" localSheetId="0">#REF!</definedName>
    <definedName name="ana_inodoro">#REF!</definedName>
    <definedName name="ana_jacuzzi" localSheetId="0">#REF!</definedName>
    <definedName name="ana_jacuzzi">#REF!</definedName>
    <definedName name="ana_juego_accesorios" localSheetId="0">#REF!</definedName>
    <definedName name="ana_juego_accesorios">#REF!</definedName>
    <definedName name="ana_lavamanos" localSheetId="0">#REF!</definedName>
    <definedName name="ana_lavamanos">#REF!</definedName>
    <definedName name="ana_losa_fondo" localSheetId="0">#REF!</definedName>
    <definedName name="ana_losa_fondo">#REF!</definedName>
    <definedName name="ana_losa_techo" localSheetId="0">#REF!</definedName>
    <definedName name="ana_losa_techo">#REF!</definedName>
    <definedName name="ana_pañete" localSheetId="0">#REF!</definedName>
    <definedName name="ana_pañete">#REF!</definedName>
    <definedName name="ana_red_cpvc_0.75x0.5pulg" localSheetId="0">#REF!</definedName>
    <definedName name="ana_red_cpvc_0.75x0.5pulg">#REF!</definedName>
    <definedName name="ana_red_hg_3x2" localSheetId="0">#REF!</definedName>
    <definedName name="ana_red_hg_3x2">#REF!</definedName>
    <definedName name="ana_red_pvc_3x2pulg" localSheetId="0">#REF!</definedName>
    <definedName name="ana_red_pvc_3x2pulg">#REF!</definedName>
    <definedName name="ana_red_pvc_4x2pulg" localSheetId="0">#REF!</definedName>
    <definedName name="ana_red_pvc_4x2pulg">#REF!</definedName>
    <definedName name="ana_red_pvc_4x3pulg" localSheetId="0">#REF!</definedName>
    <definedName name="ana_red_pvc_4x3pulg">#REF!</definedName>
    <definedName name="ana_red_pvc_presion_0.75x0.5pulg" localSheetId="0">#REF!</definedName>
    <definedName name="ana_red_pvc_presion_0.75x0.5pulg">#REF!</definedName>
    <definedName name="ana_red_pvc_presion_1.5x0.75pulg" localSheetId="0">#REF!</definedName>
    <definedName name="ana_red_pvc_presion_1.5x0.75pulg">#REF!</definedName>
    <definedName name="ana_red_pvc_presion_1.5x1pulg" localSheetId="0">#REF!</definedName>
    <definedName name="ana_red_pvc_presion_1.5x1pulg">#REF!</definedName>
    <definedName name="ana_red_pvc_presion_1x0.5pulg" localSheetId="0">#REF!</definedName>
    <definedName name="ana_red_pvc_presion_1x0.5pulg">#REF!</definedName>
    <definedName name="ana_red_pvc_presion_1x0.75pulg" localSheetId="0">#REF!</definedName>
    <definedName name="ana_red_pvc_presion_1x0.75pulg">#REF!</definedName>
    <definedName name="ana_red_pvc_presion_2x1.5pulg" localSheetId="0">#REF!</definedName>
    <definedName name="ana_red_pvc_presion_2x1.5pulg">#REF!</definedName>
    <definedName name="ana_red_pvc_presion_2x1pulg" localSheetId="0">#REF!</definedName>
    <definedName name="ana_red_pvc_presion_2x1pulg">#REF!</definedName>
    <definedName name="ana_red_pvc_presion_3x1.5pulg" localSheetId="0">#REF!</definedName>
    <definedName name="ana_red_pvc_presion_3x1.5pulg">#REF!</definedName>
    <definedName name="ana_red_pvc_presion_3x1pulg" localSheetId="0">#REF!</definedName>
    <definedName name="ana_red_pvc_presion_3x1pulg">#REF!</definedName>
    <definedName name="ana_red_pvc_presion_3x2pulg" localSheetId="0">#REF!</definedName>
    <definedName name="ana_red_pvc_presion_3x2pulg">#REF!</definedName>
    <definedName name="ana_rejilla_techo" localSheetId="0">#REF!</definedName>
    <definedName name="ana_rejilla_techo">#REF!</definedName>
    <definedName name="ana_salida_ac_0.5pulg" localSheetId="0">#REF!</definedName>
    <definedName name="ana_salida_ac_0.5pulg">#REF!</definedName>
    <definedName name="ana_salida_ac_0.75pulg" localSheetId="0">#REF!</definedName>
    <definedName name="ana_salida_ac_0.75pulg">#REF!</definedName>
    <definedName name="ana_salida_af_0.5pulg" localSheetId="0">#REF!</definedName>
    <definedName name="ana_salida_af_0.5pulg">#REF!</definedName>
    <definedName name="ana_salida_af_0.75pulg" localSheetId="0">#REF!</definedName>
    <definedName name="ana_salida_af_0.75pulg">#REF!</definedName>
    <definedName name="ana_salida_drenaje_2pulg" localSheetId="0">#REF!</definedName>
    <definedName name="ana_salida_drenaje_2pulg">#REF!</definedName>
    <definedName name="ana_salida_drenaje_4pulg" localSheetId="0">#REF!</definedName>
    <definedName name="ana_salida_drenaje_4pulg">#REF!</definedName>
    <definedName name="ana_tee_cpvc_0.5pulg" localSheetId="0">#REF!</definedName>
    <definedName name="ana_tee_cpvc_0.5pulg">#REF!</definedName>
    <definedName name="ana_tee_cpvc_0.75pulg" localSheetId="0">#REF!</definedName>
    <definedName name="ana_tee_cpvc_0.75pulg">#REF!</definedName>
    <definedName name="ana_tee_hg_3hg" localSheetId="0">#REF!</definedName>
    <definedName name="ana_tee_hg_3hg">#REF!</definedName>
    <definedName name="ana_tee_pvc_presion_0.5pulg" localSheetId="0">#REF!</definedName>
    <definedName name="ana_tee_pvc_presion_0.5pulg">#REF!</definedName>
    <definedName name="ana_tee_pvc_presion_0.75pulg" localSheetId="0">#REF!</definedName>
    <definedName name="ana_tee_pvc_presion_0.75pulg">#REF!</definedName>
    <definedName name="ana_tee_pvc_presion_1.5pulg" localSheetId="0">#REF!</definedName>
    <definedName name="ana_tee_pvc_presion_1.5pulg">#REF!</definedName>
    <definedName name="ana_tee_pvc_presion_1pulg" localSheetId="0">#REF!</definedName>
    <definedName name="ana_tee_pvc_presion_1pulg">#REF!</definedName>
    <definedName name="ana_tee_pvc_presion_2pulg" localSheetId="0">#REF!</definedName>
    <definedName name="ana_tee_pvc_presion_2pulg">#REF!</definedName>
    <definedName name="ana_tee_pvc_presion_3pulg" localSheetId="0">#REF!</definedName>
    <definedName name="ana_tee_pvc_presion_3pulg">#REF!</definedName>
    <definedName name="ana_trampa_grasa" localSheetId="0">#REF!</definedName>
    <definedName name="ana_trampa_grasa">#REF!</definedName>
    <definedName name="ana_tub_colg_cpvc_0.5pulg" localSheetId="0">#REF!</definedName>
    <definedName name="ana_tub_colg_cpvc_0.5pulg">#REF!</definedName>
    <definedName name="ana_tub_colg_cpvc_0.75pulg" localSheetId="0">#REF!</definedName>
    <definedName name="ana_tub_colg_cpvc_0.75pulg">#REF!</definedName>
    <definedName name="ana_tub_colg_pvc_sch40_0.5pulg" localSheetId="0">#REF!</definedName>
    <definedName name="ana_tub_colg_pvc_sch40_0.5pulg">#REF!</definedName>
    <definedName name="ana_tub_colg_pvc_sch40_0.75pulg" localSheetId="0">#REF!</definedName>
    <definedName name="ana_tub_colg_pvc_sch40_0.75pulg">#REF!</definedName>
    <definedName name="ana_tub_colg_pvc_sch40_1.5pulg" localSheetId="0">#REF!</definedName>
    <definedName name="ana_tub_colg_pvc_sch40_1.5pulg">#REF!</definedName>
    <definedName name="ana_tub_colg_pvc_sch40_1pulg" localSheetId="0">#REF!</definedName>
    <definedName name="ana_tub_colg_pvc_sch40_1pulg">#REF!</definedName>
    <definedName name="ana_tub_colg_pvc_sdr26_2pulg" localSheetId="0">#REF!</definedName>
    <definedName name="ana_tub_colg_pvc_sdr26_2pulg">#REF!</definedName>
    <definedName name="ana_tub_colg_pvc_sdr26_3pulg" localSheetId="0">#REF!</definedName>
    <definedName name="ana_tub_colg_pvc_sdr26_3pulg">#REF!</definedName>
    <definedName name="ana_tub_colg_pvc_sdr32.5_4pulg" localSheetId="0">#REF!</definedName>
    <definedName name="ana_tub_colg_pvc_sdr32.5_4pulg">#REF!</definedName>
    <definedName name="ana_tub_hg_2pulg" localSheetId="0">#REF!</definedName>
    <definedName name="ana_tub_hg_2pulg">#REF!</definedName>
    <definedName name="ana_tub_hg_3pulg" localSheetId="0">#REF!</definedName>
    <definedName name="ana_tub_hg_3pulg">#REF!</definedName>
    <definedName name="ana_tub_sot_pvc_sdr21_2pulg" localSheetId="0">#REF!</definedName>
    <definedName name="ana_tub_sot_pvc_sdr21_2pulg">#REF!</definedName>
    <definedName name="ana_tub_sot_pvc_sdr21_3pulg" localSheetId="0">#REF!</definedName>
    <definedName name="ana_tub_sot_pvc_sdr21_3pulg">#REF!</definedName>
    <definedName name="ana_tub_sot_pvc_sdr26_3pulg" localSheetId="0">#REF!</definedName>
    <definedName name="ana_tub_sot_pvc_sdr26_3pulg">#REF!</definedName>
    <definedName name="ana_tub_sot_pvc_sdr32.5_4pulg" localSheetId="0">#REF!</definedName>
    <definedName name="ana_tub_sot_pvc_sdr32.5_4pulg">#REF!</definedName>
    <definedName name="ana_tub_sot_pvc_sdr32.5_6pulg" localSheetId="0">#REF!</definedName>
    <definedName name="ana_tub_sot_pvc_sdr32.5_6pulg">#REF!</definedName>
    <definedName name="ana_valvula_0.75pulg" localSheetId="0">#REF!</definedName>
    <definedName name="ana_valvula_0.75pulg">#REF!</definedName>
    <definedName name="ana_valvula_1.5pulg" localSheetId="0">#REF!</definedName>
    <definedName name="ana_valvula_1.5pulg">#REF!</definedName>
    <definedName name="ana_valvula_1pulg" localSheetId="0">#REF!</definedName>
    <definedName name="ana_valvula_1pulg">#REF!</definedName>
    <definedName name="ana_valvula_2pulg" localSheetId="0">#REF!</definedName>
    <definedName name="ana_valvula_2pulg">#REF!</definedName>
    <definedName name="ana_valvula_reguladora_1pulg" localSheetId="0">#REF!</definedName>
    <definedName name="ana_valvula_reguladora_1pulg">#REF!</definedName>
    <definedName name="ana_valvula_reguladora_2pulg" localSheetId="0">#REF!</definedName>
    <definedName name="ana_valvula_reguladora_2pulg">#REF!</definedName>
    <definedName name="ana_vertedero" localSheetId="0">#REF!</definedName>
    <definedName name="ana_vertedero">#REF!</definedName>
    <definedName name="ana_viga_amarre" localSheetId="0">#REF!</definedName>
    <definedName name="ana_viga_amarre">#REF!</definedName>
    <definedName name="ana_viga_riostra" localSheetId="0">#REF!</definedName>
    <definedName name="ana_viga_riostra">#REF!</definedName>
    <definedName name="ana_yee_pvc_drenaje_2pulg" localSheetId="0">#REF!</definedName>
    <definedName name="ana_yee_pvc_drenaje_2pulg">#REF!</definedName>
    <definedName name="ana_yee_pvc_drenaje_3pulg" localSheetId="0">#REF!</definedName>
    <definedName name="ana_yee_pvc_drenaje_3pulg">#REF!</definedName>
    <definedName name="ana_yee_pvc_drenaje_4pulg" localSheetId="0">#REF!</definedName>
    <definedName name="ana_yee_pvc_drenaje_4pulg">#REF!</definedName>
    <definedName name="ana_zabaleta" localSheetId="0">#REF!</definedName>
    <definedName name="ana_zabaleta">#REF!</definedName>
    <definedName name="AnalisiCostos">[21]Analisis!$A$1:$H$451</definedName>
    <definedName name="analisis" localSheetId="0">#REF!,#REF!,#REF!</definedName>
    <definedName name="analisis">#REF!,#REF!,#REF!</definedName>
    <definedName name="analisis2" localSheetId="0">#REF!</definedName>
    <definedName name="analisis2">#REF!</definedName>
    <definedName name="analisisI" localSheetId="0">#REF!</definedName>
    <definedName name="analisisI">#REF!</definedName>
    <definedName name="Anclaje_de_Pilotes" localSheetId="0">#REF!</definedName>
    <definedName name="Anclaje_de_Pilotes">#REF!</definedName>
    <definedName name="Anclaje_de_Pilotes_2">#N/A</definedName>
    <definedName name="Anclaje_de_Pilotes_3">#N/A</definedName>
    <definedName name="Andamios">[19]Insumos!$B$24:$D$24</definedName>
    <definedName name="Andamios____0.25_planchas_plywood___10_usos">[19]Insumos!$B$25:$D$25</definedName>
    <definedName name="andamiosin" localSheetId="0">#REF!</definedName>
    <definedName name="andamiosin">#REF!</definedName>
    <definedName name="ANDAMIOSPLAF" localSheetId="0">#REF!</definedName>
    <definedName name="ANDAMIOSPLAF">#REF!</definedName>
    <definedName name="ANG2X2SOPLAMPCONTRA" localSheetId="0">#REF!</definedName>
    <definedName name="ANG2X2SOPLAMPCONTRA">#REF!</definedName>
    <definedName name="ANGULAR" localSheetId="0">#REF!</definedName>
    <definedName name="ANGULAR">#REF!</definedName>
    <definedName name="ANGULAR_2">"$#REF!.$B$246"</definedName>
    <definedName name="ANGULAR_3">"$#REF!.$B$246"</definedName>
    <definedName name="APLICARLACA2C" localSheetId="0">#REF!</definedName>
    <definedName name="APLICARLACA2C">#REF!</definedName>
    <definedName name="AQUAPEL" localSheetId="0">#REF!</definedName>
    <definedName name="AQUAPEL">#REF!</definedName>
    <definedName name="ARANDELAPLAS" localSheetId="0">#REF!</definedName>
    <definedName name="ARANDELAPLAS">#REF!</definedName>
    <definedName name="are" localSheetId="0" hidden="1">'[23]ANALISIS STO DGO'!#REF!</definedName>
    <definedName name="are" hidden="1">'[23]ANALISIS STO DGO'!#REF!</definedName>
    <definedName name="_xlnm.Print_Area" localSheetId="0">'LISTADO MERCADO HIGUEY DIC 2018'!$A$1:$G$2131</definedName>
    <definedName name="_xlnm.Print_Area">[8]A!#REF!</definedName>
    <definedName name="ARENA" localSheetId="0">#REF!</definedName>
    <definedName name="ARENA">#REF!</definedName>
    <definedName name="Arena_Fina">[19]Insumos!$B$17:$D$17</definedName>
    <definedName name="Arena_Gruesa_Lavada">[19]Insumos!$B$16:$D$16</definedName>
    <definedName name="ARENA_LAV_CLASIF">'[24]MATERIALES LISTADO'!$D$9</definedName>
    <definedName name="Arena_Triturada_y_Lavada___especial_para_hormigones">[19]Insumos!$B$14:$D$14</definedName>
    <definedName name="ARENAAZUL" localSheetId="0">#REF!</definedName>
    <definedName name="ARENAAZUL">#REF!</definedName>
    <definedName name="arenabca" localSheetId="0">#REF!</definedName>
    <definedName name="arenabca">#REF!</definedName>
    <definedName name="ARENAF" localSheetId="0">#REF!</definedName>
    <definedName name="ARENAF">#REF!</definedName>
    <definedName name="arenafina">[20]MATERIALES!$G$11</definedName>
    <definedName name="ARENAG" localSheetId="0">#REF!</definedName>
    <definedName name="ARENAG">#REF!</definedName>
    <definedName name="ARENAGRUESA" localSheetId="0">#REF!</definedName>
    <definedName name="ARENAGRUESA">#REF!</definedName>
    <definedName name="arenaitabo">[20]MATERIALES!$G$12</definedName>
    <definedName name="arenalavada">[20]MATERIALES!$G$13</definedName>
    <definedName name="ARENAMINA" localSheetId="0">#REF!</definedName>
    <definedName name="ARENAMINA">#REF!</definedName>
    <definedName name="arenapta" localSheetId="0">#REF!</definedName>
    <definedName name="arenapta">#REF!</definedName>
    <definedName name="ari" localSheetId="0">#REF!</definedName>
    <definedName name="ari">#REF!</definedName>
    <definedName name="arii" localSheetId="0">#REF!</definedName>
    <definedName name="arii">#REF!</definedName>
    <definedName name="ariii" localSheetId="0">#REF!</definedName>
    <definedName name="ariii">#REF!</definedName>
    <definedName name="ariiii" localSheetId="0">#REF!</definedName>
    <definedName name="ariiii">#REF!</definedName>
    <definedName name="arranque" localSheetId="0">'[18]Listado Equipos a utilizar'!#REF!</definedName>
    <definedName name="arranque">'[18]Listado Equipos a utilizar'!#REF!</definedName>
    <definedName name="Artículo">[26]Cotizaciones!$D:$D</definedName>
    <definedName name="asfali" localSheetId="0">#REF!</definedName>
    <definedName name="asfali">#REF!</definedName>
    <definedName name="asfalii" localSheetId="0">#REF!</definedName>
    <definedName name="asfalii">#REF!</definedName>
    <definedName name="asfaliii" localSheetId="0">#REF!</definedName>
    <definedName name="asfaliii">#REF!</definedName>
    <definedName name="asfaliiii" localSheetId="0">#REF!</definedName>
    <definedName name="asfaliiii">#REF!</definedName>
    <definedName name="asientoi" localSheetId="0">#REF!</definedName>
    <definedName name="asientoi">#REF!</definedName>
    <definedName name="asientoii" localSheetId="0">#REF!</definedName>
    <definedName name="asientoii">#REF!</definedName>
    <definedName name="asientoiii" localSheetId="0">#REF!</definedName>
    <definedName name="asientoiii">#REF!</definedName>
    <definedName name="asientoiiii" localSheetId="0">#REF!</definedName>
    <definedName name="asientoiiii">#REF!</definedName>
    <definedName name="ASIENTOINOCORRIENTE" localSheetId="0">#REF!</definedName>
    <definedName name="ASIENTOINOCORRIENTE">#REF!</definedName>
    <definedName name="atado" localSheetId="0">#REF!</definedName>
    <definedName name="atado">#REF!</definedName>
    <definedName name="AY">'[2]Mano Obra'!$D$10</definedName>
    <definedName name="AYCARP" localSheetId="0">#REF!</definedName>
    <definedName name="AYCARP">#REF!</definedName>
    <definedName name="ayoperador" localSheetId="0">#REF!</definedName>
    <definedName name="ayoperador">#REF!</definedName>
    <definedName name="AYUDANTE">'[25]Mano de Obra'!$D$8</definedName>
    <definedName name="ayudcadenero">[20]OBRAMANO!$F$67</definedName>
    <definedName name="B" localSheetId="0">#REF!</definedName>
    <definedName name="B">#REF!</definedName>
    <definedName name="bajada.tubo.24">'[17]Analisis Unitarios'!$E$983</definedName>
    <definedName name="Baldosas_Granito_40x40____Linea_de_Lujo_Color">[19]Insumos!$B$26:$D$26</definedName>
    <definedName name="banci" localSheetId="0">#REF!</definedName>
    <definedName name="banci">#REF!</definedName>
    <definedName name="bancii" localSheetId="0">#REF!</definedName>
    <definedName name="bancii">#REF!</definedName>
    <definedName name="banciii" localSheetId="0">#REF!</definedName>
    <definedName name="banciii">#REF!</definedName>
    <definedName name="banciiii" localSheetId="0">#REF!</definedName>
    <definedName name="banciiii">#REF!</definedName>
    <definedName name="BANERAHFBCAPVC" localSheetId="0">#REF!</definedName>
    <definedName name="BANERAHFBCAPVC">#REF!</definedName>
    <definedName name="BANERAHFCOLPVC" localSheetId="0">#REF!</definedName>
    <definedName name="BANERAHFCOLPVC">#REF!</definedName>
    <definedName name="BANERALIVBCAPVC" localSheetId="0">#REF!</definedName>
    <definedName name="BANERALIVBCAPVC">#REF!</definedName>
    <definedName name="BANERAPVCBCAPVC" localSheetId="0">#REF!</definedName>
    <definedName name="BANERAPVCBCAPVC">#REF!</definedName>
    <definedName name="BANERAPVCCOLPVC" localSheetId="0">#REF!</definedName>
    <definedName name="BANERAPVCCOLPVC">#REF!</definedName>
    <definedName name="banli" localSheetId="0">#REF!</definedName>
    <definedName name="banli">#REF!</definedName>
    <definedName name="banlii" localSheetId="0">#REF!</definedName>
    <definedName name="banlii">#REF!</definedName>
    <definedName name="banliii" localSheetId="0">#REF!</definedName>
    <definedName name="banliii">#REF!</definedName>
    <definedName name="banliiii" localSheetId="0">#REF!</definedName>
    <definedName name="banliiii">#REF!</definedName>
    <definedName name="BAÑERAHFBCA">[15]Ana!$F$3582</definedName>
    <definedName name="BAÑERAHFCOL">[15]Ana!$F$3609</definedName>
    <definedName name="BAÑERALIV">[15]Ana!$F$3555</definedName>
    <definedName name="BARANDACURVACONTRA" localSheetId="0">#REF!</definedName>
    <definedName name="BARANDACURVACONTRA">#REF!</definedName>
    <definedName name="BARANDACURVAM2CONTRA" localSheetId="0">#REF!</definedName>
    <definedName name="BARANDACURVAM2CONTRA">#REF!</definedName>
    <definedName name="BARANDARECTACONTRA" localSheetId="0">#REF!</definedName>
    <definedName name="BARANDARECTACONTRA">#REF!</definedName>
    <definedName name="BARANDARECTAM2CONTRA" localSheetId="0">#REF!</definedName>
    <definedName name="BARANDARECTAM2CONTRA">#REF!</definedName>
    <definedName name="BARANDILLA" localSheetId="0">#REF!</definedName>
    <definedName name="BARANDILLA">#REF!</definedName>
    <definedName name="BARANDILLA_2">#N/A</definedName>
    <definedName name="BARANDILLA_3">#N/A</definedName>
    <definedName name="barra12">[13]analisis!$G$2860</definedName>
    <definedName name="BASE" localSheetId="0">#REF!</definedName>
    <definedName name="BASE">#REF!</definedName>
    <definedName name="_xlnm.Database" localSheetId="0">#REF!</definedName>
    <definedName name="_xlnm.Database">#REF!</definedName>
    <definedName name="baseia" localSheetId="0">#REF!</definedName>
    <definedName name="baseia">#REF!</definedName>
    <definedName name="baseib" localSheetId="0">#REF!</definedName>
    <definedName name="baseib">#REF!</definedName>
    <definedName name="baseic" localSheetId="0">#REF!</definedName>
    <definedName name="baseic">#REF!</definedName>
    <definedName name="baseiia" localSheetId="0">#REF!</definedName>
    <definedName name="baseiia">#REF!</definedName>
    <definedName name="baseiib" localSheetId="0">#REF!</definedName>
    <definedName name="baseiib">#REF!</definedName>
    <definedName name="baseiic" localSheetId="0">#REF!</definedName>
    <definedName name="baseiic">#REF!</definedName>
    <definedName name="baseiiia" localSheetId="0">#REF!</definedName>
    <definedName name="baseiiia">#REF!</definedName>
    <definedName name="baseiiib" localSheetId="0">#REF!</definedName>
    <definedName name="baseiiib">#REF!</definedName>
    <definedName name="baseiiic" localSheetId="0">#REF!</definedName>
    <definedName name="baseiiic">#REF!</definedName>
    <definedName name="baseiiiia" localSheetId="0">#REF!</definedName>
    <definedName name="baseiiiia">#REF!</definedName>
    <definedName name="baseiiiib" localSheetId="0">#REF!</definedName>
    <definedName name="baseiiiib">#REF!</definedName>
    <definedName name="baseiiiic" localSheetId="0">#REF!</definedName>
    <definedName name="baseiiiic">#REF!</definedName>
    <definedName name="BENEFICIOS" localSheetId="0">#REF!</definedName>
    <definedName name="BENEFICIOS">#REF!</definedName>
    <definedName name="Bidet_Royal____Aparato" localSheetId="0">[7]Insumos!#REF!</definedName>
    <definedName name="Bidet_Royal____Aparato">[7]Insumos!#REF!</definedName>
    <definedName name="BIDETBCO">[15]Ana!$F$3635</definedName>
    <definedName name="BIDETBCOPVC" localSheetId="0">#REF!</definedName>
    <definedName name="BIDETBCOPVC">#REF!</definedName>
    <definedName name="BIDETCOL">[15]Ana!$F$3661</definedName>
    <definedName name="BIDETCOLPVC" localSheetId="0">#REF!</definedName>
    <definedName name="BIDETCOLPVC">#REF!</definedName>
    <definedName name="BISAGRA" localSheetId="0">#REF!</definedName>
    <definedName name="BISAGRA">#REF!</definedName>
    <definedName name="block.8.bnp.20">'[27]Ana. blocks y termin.'!$D$6</definedName>
    <definedName name="BLOCK0.10M" localSheetId="0">#REF!</definedName>
    <definedName name="BLOCK0.10M">#REF!</definedName>
    <definedName name="BLOCK0.15M" localSheetId="0">#REF!</definedName>
    <definedName name="BLOCK0.15M">#REF!</definedName>
    <definedName name="BLOCK0.20M" localSheetId="0">#REF!</definedName>
    <definedName name="BLOCK0.20M">#REF!</definedName>
    <definedName name="BLOCK0.30M" localSheetId="0">#REF!</definedName>
    <definedName name="BLOCK0.30M">#REF!</definedName>
    <definedName name="BLOCK10">[15]Ana!$F$216</definedName>
    <definedName name="BLOCK12">[15]Ana!$F$227</definedName>
    <definedName name="BLOCK4">[15]Ana!$F$106</definedName>
    <definedName name="BLOCK4RUST">[15]Ana!$F$238</definedName>
    <definedName name="BLOCK5" localSheetId="0">#REF!</definedName>
    <definedName name="BLOCK5">#REF!</definedName>
    <definedName name="BLOCK6">[15]Ana!$F$139</definedName>
    <definedName name="BLOCK640">[15]Ana!$F$128</definedName>
    <definedName name="BLOCK6VIO2">[15]Ana!$F$150</definedName>
    <definedName name="BLOCK8">[15]Ana!$F$183</definedName>
    <definedName name="BLOCK820">[15]Ana!$F$161</definedName>
    <definedName name="BLOCK820CLLENAS">[15]Ana!$F$205</definedName>
    <definedName name="BLOCK840">[15]Ana!$F$172</definedName>
    <definedName name="BLOCK840CLLENAS">[15]Ana!$F$194</definedName>
    <definedName name="BLOCK8RUST">[15]Ana!$F$248</definedName>
    <definedName name="BLOCKCA" localSheetId="0">#REF!</definedName>
    <definedName name="BLOCKCA">#REF!</definedName>
    <definedName name="BLOCKCALAD666">[15]Ana!$F$253</definedName>
    <definedName name="BLOCKCALAD886">[15]Ana!$F$258</definedName>
    <definedName name="BLOCKCALADORN152040">[15]Ana!$F$263</definedName>
    <definedName name="BLOCKORNAMENTAL" localSheetId="0">#REF!</definedName>
    <definedName name="BLOCKORNAMENTAL">#REF!</definedName>
    <definedName name="Bloques_de_4">[19]Insumos!$B$21:$D$21</definedName>
    <definedName name="Bloques_de_6">[19]Insumos!$B$22:$D$22</definedName>
    <definedName name="Bloques_de_8">[19]Insumos!$B$23:$D$23</definedName>
    <definedName name="bloques4" localSheetId="0">[20]MATERIALES!#REF!</definedName>
    <definedName name="bloques4">[20]MATERIALES!#REF!</definedName>
    <definedName name="bloques6" localSheetId="0">[20]MATERIALES!#REF!</definedName>
    <definedName name="bloques6">[20]MATERIALES!#REF!</definedName>
    <definedName name="bloques8" localSheetId="0">[20]MATERIALES!#REF!</definedName>
    <definedName name="bloques8">[20]MATERIALES!#REF!</definedName>
    <definedName name="BOMBA" localSheetId="0">#REF!</definedName>
    <definedName name="BOMBA">#REF!</definedName>
    <definedName name="BOQUILLAFREG" localSheetId="0">#REF!</definedName>
    <definedName name="BOQUILLAFREG">#REF!</definedName>
    <definedName name="BOQUILLALAV" localSheetId="0">#REF!</definedName>
    <definedName name="BOQUILLALAV">#REF!</definedName>
    <definedName name="BOQUILLALAV212TAPON" localSheetId="0">#REF!</definedName>
    <definedName name="BOQUILLALAV212TAPON">#REF!</definedName>
    <definedName name="BOQUILLALAVCRO" localSheetId="0">#REF!</definedName>
    <definedName name="BOQUILLALAVCRO">#REF!</definedName>
    <definedName name="BOQUILLALAVPVC" localSheetId="0">#REF!</definedName>
    <definedName name="BOQUILLALAVPVC">#REF!</definedName>
    <definedName name="BORDILLO4">[15]Ana!$F$72</definedName>
    <definedName name="BORDILLO6">[15]Ana!$F$82</definedName>
    <definedName name="BORDILLO8">[15]Ana!$F$92</definedName>
    <definedName name="Borrar_C.A1">'[28]Col.Amarre'!$J$9:$M$9,'[28]Col.Amarre'!$J$10:$R$10,'[28]Col.Amarre'!$AG$13:$AH$13,'[28]Col.Amarre'!$AJ$11:$AK$11,'[28]Col.Amarre'!$AP$13:$AQ$13,'[28]Col.Amarre'!$AR$11:$AS$11,'[28]Col.Amarre'!$D$16:$M$35,'[28]Col.Amarre'!$V$16:$AC$35</definedName>
    <definedName name="Borrar_Esc.">[28]Escalera!$J$9:$M$9,[28]Escalera!$J$10:$R$10,[28]Escalera!$AL$14:$AM$14,[28]Escalera!$AL$16:$AM$16,[28]Escalera!$I$16:$M$16,[28]Escalera!$B$19:$AE$32,[28]Escalera!$AN$19:$AQ$32</definedName>
    <definedName name="Borrar_Muros">[28]Muros!$W$15:$Z$15,[28]Muros!$AA$15:$AD$15,[28]Muros!$AF$13,[28]Muros!$K$20:$L$20,[28]Muros!$O$26:$P$26</definedName>
    <definedName name="Borrar_Precio">'[29]Cotz.'!$F$23:$F$800,'[29]Cotz.'!$K$280:$K$800</definedName>
    <definedName name="Borrar_V.C1">[30]qqVgas!$J$9:$M$9,[30]qqVgas!$J$10:$R$10,[30]qqVgas!$AJ$11:$AK$11,[30]qqVgas!$AR$11:$AS$11,[30]qqVgas!$AG$13:$AH$13,[30]qqVgas!$AP$13:$AQ$13,[30]qqVgas!$D$16:$AC$195</definedName>
    <definedName name="BOTE" localSheetId="0">#REF!</definedName>
    <definedName name="BOTE">#REF!</definedName>
    <definedName name="Bote_de_Material">[19]Insumos!$B$27:$D$27</definedName>
    <definedName name="BOTEEQUIPO" localSheetId="0">#REF!</definedName>
    <definedName name="BOTEEQUIPO">#REF!</definedName>
    <definedName name="bOTIQUIN01" localSheetId="0">#REF!</definedName>
    <definedName name="bOTIQUIN01">#REF!</definedName>
    <definedName name="bOTIQUIN02" localSheetId="0">#REF!</definedName>
    <definedName name="bOTIQUIN02">#REF!</definedName>
    <definedName name="bOTIQUIN03" localSheetId="0">#REF!</definedName>
    <definedName name="bOTIQUIN03">#REF!</definedName>
    <definedName name="bOTIQUIN04" localSheetId="0">#REF!</definedName>
    <definedName name="bOTIQUIN04">#REF!</definedName>
    <definedName name="bOTIQUIN05" localSheetId="0">#REF!</definedName>
    <definedName name="bOTIQUIN05">#REF!</definedName>
    <definedName name="bOTIQUIN06" localSheetId="0">#REF!</definedName>
    <definedName name="bOTIQUIN06">#REF!</definedName>
    <definedName name="BOTONTIMBRE">[15]Ana!$F$3476</definedName>
    <definedName name="BPLUV4SDR41CONTRA" localSheetId="0">#REF!</definedName>
    <definedName name="BPLUV4SDR41CONTRA">#REF!</definedName>
    <definedName name="BREAKER15" localSheetId="0">#REF!</definedName>
    <definedName name="BREAKER15">#REF!</definedName>
    <definedName name="Brigada_de_Topografía__incluyendo_equipos">[19]Insumos!$B$148:$D$148</definedName>
    <definedName name="BRIGADATOPOGRAFICA" localSheetId="0">#REF!</definedName>
    <definedName name="BRIGADATOPOGRAFICA">#REF!</definedName>
    <definedName name="brochas" localSheetId="0">#REF!</definedName>
    <definedName name="brochas">#REF!</definedName>
    <definedName name="c.gas.gen" localSheetId="0">#REF!</definedName>
    <definedName name="c.gas.gen">#REF!</definedName>
    <definedName name="CABALLETEBARRO" localSheetId="0">#REF!</definedName>
    <definedName name="CABALLETEBARRO">#REF!</definedName>
    <definedName name="CABALLETEZ29" localSheetId="0">#REF!</definedName>
    <definedName name="CABALLETEZ29">#REF!</definedName>
    <definedName name="Cable_de_Postensado" localSheetId="0">#REF!</definedName>
    <definedName name="Cable_de_Postensado">#REF!</definedName>
    <definedName name="Cable_de_Postensado_2">#N/A</definedName>
    <definedName name="Cable_de_Postensado_3">#N/A</definedName>
    <definedName name="CABTEJAASFINST" localSheetId="0">#REF!</definedName>
    <definedName name="CABTEJAASFINST">#REF!</definedName>
    <definedName name="CACERO">'[25]Mano de Obra'!$D$778</definedName>
    <definedName name="CACERO60" localSheetId="0">#REF!</definedName>
    <definedName name="CACERO60">#REF!</definedName>
    <definedName name="CACEROCOLCIR" localSheetId="0">#REF!</definedName>
    <definedName name="CACEROCOLCIR">#REF!</definedName>
    <definedName name="CACEROCOLML" localSheetId="0">#REF!</definedName>
    <definedName name="CACEROCOLML">#REF!</definedName>
    <definedName name="CACEROLOSALIMA" localSheetId="0">#REF!</definedName>
    <definedName name="CACEROLOSALIMA">#REF!</definedName>
    <definedName name="CACEROMALLA" localSheetId="0">#REF!</definedName>
    <definedName name="CACEROMALLA">#REF!</definedName>
    <definedName name="CACEROML" localSheetId="0">#REF!</definedName>
    <definedName name="CACEROML">#REF!</definedName>
    <definedName name="CACEROPI" localSheetId="0">#REF!</definedName>
    <definedName name="CACEROPI">#REF!</definedName>
    <definedName name="CACEROPORTICO" localSheetId="0">#REF!</definedName>
    <definedName name="CACEROPORTICO">#REF!</definedName>
    <definedName name="CACERORAMPA" localSheetId="0">#REF!</definedName>
    <definedName name="CACERORAMPA">#REF!</definedName>
    <definedName name="CACEROSUBIR2" localSheetId="0">#REF!</definedName>
    <definedName name="CACEROSUBIR2">#REF!</definedName>
    <definedName name="CACEROSUBIR3" localSheetId="0">#REF!</definedName>
    <definedName name="CACEROSUBIR3">#REF!</definedName>
    <definedName name="CACEROSUBIR4" localSheetId="0">#REF!</definedName>
    <definedName name="CACEROSUBIR4">#REF!</definedName>
    <definedName name="CACEROSUBIR5" localSheetId="0">#REF!</definedName>
    <definedName name="CACEROSUBIR5">#REF!</definedName>
    <definedName name="CACEROSUBIR6" localSheetId="0">#REF!</definedName>
    <definedName name="CACEROSUBIR6">#REF!</definedName>
    <definedName name="CACEROVIGAML" localSheetId="0">#REF!</definedName>
    <definedName name="CACEROVIGAML">#REF!</definedName>
    <definedName name="CACEROZAP" localSheetId="0">#REF!</definedName>
    <definedName name="CACEROZAP">#REF!</definedName>
    <definedName name="cadeneros" localSheetId="0">'[22]O.M. y Salarios'!#REF!</definedName>
    <definedName name="cadeneros">'[22]O.M. y Salarios'!#REF!</definedName>
    <definedName name="CADOQUIN" localSheetId="0">#REF!</definedName>
    <definedName name="CADOQUIN">#REF!</definedName>
    <definedName name="CAJA2412" localSheetId="0">#REF!</definedName>
    <definedName name="CAJA2412">#REF!</definedName>
    <definedName name="CAJA2434" localSheetId="0">#REF!</definedName>
    <definedName name="CAJA2434">#REF!</definedName>
    <definedName name="CAJA4434" localSheetId="0">#REF!</definedName>
    <definedName name="CAJA4434">#REF!</definedName>
    <definedName name="CAJAOCTA12" localSheetId="0">#REF!</definedName>
    <definedName name="CAJAOCTA12">#REF!</definedName>
    <definedName name="cal" localSheetId="0">#REF!</definedName>
    <definedName name="cal">#REF!</definedName>
    <definedName name="Cal_Pomier____50_Lbs.">[19]Insumos!$B$29:$D$29</definedName>
    <definedName name="CALADOBARRO66" localSheetId="0">#REF!</definedName>
    <definedName name="CALADOBARRO66">#REF!</definedName>
    <definedName name="CALADOBARRO88" localSheetId="0">#REF!</definedName>
    <definedName name="CALADOBARRO88">#REF!</definedName>
    <definedName name="CALELECRI12" localSheetId="0">#REF!</definedName>
    <definedName name="CALELECRI12">#REF!</definedName>
    <definedName name="CALELECRI20" localSheetId="0">#REF!</definedName>
    <definedName name="CALELECRI20">#REF!</definedName>
    <definedName name="CALELECRI30" localSheetId="0">#REF!</definedName>
    <definedName name="CALELECRI30">#REF!</definedName>
    <definedName name="CALELECRI42" localSheetId="0">#REF!</definedName>
    <definedName name="CALELECRI42">#REF!</definedName>
    <definedName name="CALELECRI6" localSheetId="0">#REF!</definedName>
    <definedName name="CALELECRI6">#REF!</definedName>
    <definedName name="CALELECRI60" localSheetId="0">#REF!</definedName>
    <definedName name="CALELECRI60">#REF!</definedName>
    <definedName name="CALELECRI8" localSheetId="0">#REF!</definedName>
    <definedName name="CALELECRI8">#REF!</definedName>
    <definedName name="CALELEIMP20" localSheetId="0">#REF!</definedName>
    <definedName name="CALELEIMP20">#REF!</definedName>
    <definedName name="CALELEIMP30" localSheetId="0">#REF!</definedName>
    <definedName name="CALELEIMP30">#REF!</definedName>
    <definedName name="CALELEIMP40" localSheetId="0">#REF!</definedName>
    <definedName name="CALELEIMP40">#REF!</definedName>
    <definedName name="CALELEIMP80" localSheetId="0">#REF!</definedName>
    <definedName name="CALELEIMP80">#REF!</definedName>
    <definedName name="CALICHE" localSheetId="0">#REF!</definedName>
    <definedName name="CALICHE">#REF!</definedName>
    <definedName name="CALICHEB" localSheetId="0">#REF!</definedName>
    <definedName name="CALICHEB">#REF!</definedName>
    <definedName name="CAMARACAL">[15]Ana!$F$3672</definedName>
    <definedName name="CAMARAROC">[15]Ana!$F$3683</definedName>
    <definedName name="CAMARATIE">[15]Ana!$F$3694</definedName>
    <definedName name="camioncama" localSheetId="0">'[18]Listado Equipos a utilizar'!#REF!</definedName>
    <definedName name="camioncama">'[18]Listado Equipos a utilizar'!#REF!</definedName>
    <definedName name="camioneta" localSheetId="0">'[18]Listado Equipos a utilizar'!#REF!</definedName>
    <definedName name="camioneta">'[18]Listado Equipos a utilizar'!#REF!</definedName>
    <definedName name="CAMIONVOLTEO">[20]EQUIPOS!$I$19</definedName>
    <definedName name="CAN" localSheetId="0">[8]A!#REF!</definedName>
    <definedName name="CAN">[8]A!#REF!</definedName>
    <definedName name="CANALETACONTRA" localSheetId="0">#REF!</definedName>
    <definedName name="CANALETACONTRA">#REF!</definedName>
    <definedName name="canali" localSheetId="0">#REF!</definedName>
    <definedName name="canali">#REF!</definedName>
    <definedName name="canalii" localSheetId="0">#REF!</definedName>
    <definedName name="canalii">#REF!</definedName>
    <definedName name="canaliii" localSheetId="0">#REF!</definedName>
    <definedName name="canaliii">#REF!</definedName>
    <definedName name="canaliiii" localSheetId="0">#REF!</definedName>
    <definedName name="canaliiii">#REF!</definedName>
    <definedName name="CANDADO" localSheetId="0">#REF!</definedName>
    <definedName name="CANDADO">#REF!</definedName>
    <definedName name="Cant" localSheetId="0">#REF!</definedName>
    <definedName name="Cant">#REF!</definedName>
    <definedName name="Cant_2">"$#REF!.$D$1:$D$65534"</definedName>
    <definedName name="Cant_3">"$#REF!.$D$1:$D$65534"</definedName>
    <definedName name="CANT1" localSheetId="0">#REF!</definedName>
    <definedName name="CANT1">#REF!</definedName>
    <definedName name="CANT1_2">"$#REF!.$D$1:$D$65534"</definedName>
    <definedName name="CANT1_3">"$#REF!.$D$1:$D$65534"</definedName>
    <definedName name="cant10" localSheetId="0">#REF!</definedName>
    <definedName name="cant10">#REF!</definedName>
    <definedName name="cant2" localSheetId="0">#REF!</definedName>
    <definedName name="cant2">#REF!</definedName>
    <definedName name="CANT3" localSheetId="0">#REF!</definedName>
    <definedName name="CANT3">#REF!</definedName>
    <definedName name="cant4">[7]Sheet4!$C:$C</definedName>
    <definedName name="cant5">[7]Sheet5!$C:$C</definedName>
    <definedName name="CANT6" localSheetId="0">#REF!</definedName>
    <definedName name="CANT6">#REF!</definedName>
    <definedName name="CANT6_2">"$#REF!.$C$1:$C$65534"</definedName>
    <definedName name="CANT6_3">"$#REF!.$C$1:$C$65534"</definedName>
    <definedName name="cant7" localSheetId="0">#REF!</definedName>
    <definedName name="cant7">#REF!</definedName>
    <definedName name="Cant8" localSheetId="0">#REF!</definedName>
    <definedName name="Cant8">#REF!</definedName>
    <definedName name="canta" localSheetId="0">#REF!</definedName>
    <definedName name="canta">#REF!</definedName>
    <definedName name="canta_2">"$#REF!.$H$1:$H$65534"</definedName>
    <definedName name="canta_3">"$#REF!.$H$1:$H$65534"</definedName>
    <definedName name="CANTIDADPRESUPUESTO" localSheetId="0">#REF!</definedName>
    <definedName name="CANTIDADPRESUPUESTO">#REF!</definedName>
    <definedName name="CANTIDADPRESUPUESTO_2">"$#REF!.$C$1:$C$65534"</definedName>
    <definedName name="CANTIDADPRESUPUESTO_3">"$#REF!.$C$1:$C$65534"</definedName>
    <definedName name="CANTO">[15]Ana!$F$443</definedName>
    <definedName name="cantp" localSheetId="0">#REF!</definedName>
    <definedName name="cantp">#REF!</definedName>
    <definedName name="cantp_2">"$#REF!.$J$1:$J$65534"</definedName>
    <definedName name="cantp_3">"$#REF!.$J$1:$J$65534"</definedName>
    <definedName name="cantpre" localSheetId="0">#REF!</definedName>
    <definedName name="cantpre">#REF!</definedName>
    <definedName name="cantpre_2">"$#REF!.$D$1:$D$65534"</definedName>
    <definedName name="cantpre_3">"$#REF!.$D$1:$D$65534"</definedName>
    <definedName name="cantt" localSheetId="0">#REF!</definedName>
    <definedName name="cantt">#REF!</definedName>
    <definedName name="cantt_2">"$#REF!.$L$1:$L$65534"</definedName>
    <definedName name="cantt_3">"$#REF!.$L$1:$L$65534"</definedName>
    <definedName name="CAOBA" localSheetId="0">#REF!</definedName>
    <definedName name="CAOBA">#REF!</definedName>
    <definedName name="Capatazequipo">[20]OBRAMANO!$F$81</definedName>
    <definedName name="CAR.SOC">'[31]Cargas Sociales'!$G$23</definedName>
    <definedName name="Car.Soc.">'[17]Cargas Sociales'!$G$29</definedName>
    <definedName name="CARANTEPECHO" localSheetId="0">#REF!</definedName>
    <definedName name="CARANTEPECHO">#REF!</definedName>
    <definedName name="CARANTEPH10" localSheetId="0">#REF!</definedName>
    <definedName name="CARANTEPH10">#REF!</definedName>
    <definedName name="CARARCOFONDO20RADIO3" localSheetId="0">#REF!</definedName>
    <definedName name="CARARCOFONDO20RADIO3">#REF!</definedName>
    <definedName name="CARASB36" localSheetId="0">#REF!</definedName>
    <definedName name="CARASB36">#REF!</definedName>
    <definedName name="CARASB36ENLATES" localSheetId="0">#REF!</definedName>
    <definedName name="CARASB36ENLATES">#REF!</definedName>
    <definedName name="CARASB38" localSheetId="0">#REF!</definedName>
    <definedName name="CARASB38">#REF!</definedName>
    <definedName name="CARASB38ENLATES" localSheetId="0">#REF!</definedName>
    <definedName name="CARASB38ENLATES">#REF!</definedName>
    <definedName name="CARCABASB" localSheetId="0">#REF!</definedName>
    <definedName name="CARCABASB">#REF!</definedName>
    <definedName name="CARCABZINC" localSheetId="0">#REF!</definedName>
    <definedName name="CARCABZINC">#REF!</definedName>
    <definedName name="CARCIELORASB2X2" localSheetId="0">#REF!</definedName>
    <definedName name="CARCIELORASB2X2">#REF!</definedName>
    <definedName name="CARCIELORCARCOSTILLA" localSheetId="0">#REF!</definedName>
    <definedName name="CARCIELORCARCOSTILLA">#REF!</definedName>
    <definedName name="CARCIELORPLY2X2" localSheetId="0">#REF!</definedName>
    <definedName name="CARCIELORPLY2X2">#REF!</definedName>
    <definedName name="CARCIELORPLYCARPIEDRA" localSheetId="0">#REF!</definedName>
    <definedName name="CARCIELORPLYCARPIEDRA">#REF!</definedName>
    <definedName name="CARCOL1X1CONF" localSheetId="0">#REF!</definedName>
    <definedName name="CARCOL1X1CONF">#REF!</definedName>
    <definedName name="CARCOL1X1INST" localSheetId="0">#REF!</definedName>
    <definedName name="CARCOL1X1INST">#REF!</definedName>
    <definedName name="CARCOL2TAPA10RETALLE" localSheetId="0">#REF!</definedName>
    <definedName name="CARCOL2TAPA10RETALLE">#REF!</definedName>
    <definedName name="CARCOL2TAPA20RETALLE" localSheetId="0">#REF!</definedName>
    <definedName name="CARCOL2TAPA20RETALLE">#REF!</definedName>
    <definedName name="CARCOL2TAPA30" localSheetId="0">#REF!</definedName>
    <definedName name="CARCOL2TAPA30">#REF!</definedName>
    <definedName name="CARCOL2TAPA30RETALLE" localSheetId="0">#REF!</definedName>
    <definedName name="CARCOL2TAPA30RETALLE">#REF!</definedName>
    <definedName name="CARCOL2TAPA40" localSheetId="0">#REF!</definedName>
    <definedName name="CARCOL2TAPA40">#REF!</definedName>
    <definedName name="CARCOL2TAPA50" localSheetId="0">#REF!</definedName>
    <definedName name="CARCOL2TAPA50">#REF!</definedName>
    <definedName name="CARCOL30" localSheetId="0">#REF!</definedName>
    <definedName name="CARCOL30">#REF!</definedName>
    <definedName name="CARCOL30X30CONF" localSheetId="0">#REF!</definedName>
    <definedName name="CARCOL30X30CONF">#REF!</definedName>
    <definedName name="CARCOL30X30INST" localSheetId="0">#REF!</definedName>
    <definedName name="CARCOL30X30INST">#REF!</definedName>
    <definedName name="CARCOL40X40CONF" localSheetId="0">#REF!</definedName>
    <definedName name="CARCOL40X40CONF">#REF!</definedName>
    <definedName name="CARCOL40X40INST" localSheetId="0">#REF!</definedName>
    <definedName name="CARCOL40X40INST">#REF!</definedName>
    <definedName name="CARCOL50" localSheetId="0">#REF!</definedName>
    <definedName name="CARCOL50">#REF!</definedName>
    <definedName name="CARCOL50X50CONF" localSheetId="0">#REF!</definedName>
    <definedName name="CARCOL50X50CONF">#REF!</definedName>
    <definedName name="CARCOL50X50INST" localSheetId="0">#REF!</definedName>
    <definedName name="CARCOL50X50INST">#REF!</definedName>
    <definedName name="CARCOL60X60CONF" localSheetId="0">#REF!</definedName>
    <definedName name="CARCOL60X60CONF">#REF!</definedName>
    <definedName name="CARCOL60X60INST" localSheetId="0">#REF!</definedName>
    <definedName name="CARCOL60X60INST">#REF!</definedName>
    <definedName name="CARCOL70X70CONF" localSheetId="0">#REF!</definedName>
    <definedName name="CARCOL70X70CONF">#REF!</definedName>
    <definedName name="CARCOL70X70INST" localSheetId="0">#REF!</definedName>
    <definedName name="CARCOL70X70INST">#REF!</definedName>
    <definedName name="CARCOL80X80CONF" localSheetId="0">#REF!</definedName>
    <definedName name="CARCOL80X80CONF">#REF!</definedName>
    <definedName name="CARCOL80X80INST" localSheetId="0">#REF!</definedName>
    <definedName name="CARCOL80X80INST">#REF!</definedName>
    <definedName name="CARCOLAMARRE" localSheetId="0">#REF!</definedName>
    <definedName name="CARCOLAMARRE">#REF!</definedName>
    <definedName name="CARCOLCONICA50" localSheetId="0">#REF!</definedName>
    <definedName name="CARCOLCONICA50">#REF!</definedName>
    <definedName name="CARCOLCONICA60" localSheetId="0">#REF!</definedName>
    <definedName name="CARCOLCONICA60">#REF!</definedName>
    <definedName name="CARCOLRED50" localSheetId="0">#REF!</definedName>
    <definedName name="CARCOLRED50">#REF!</definedName>
    <definedName name="CARCOLRED60" localSheetId="0">#REF!</definedName>
    <definedName name="CARCOLRED60">#REF!</definedName>
    <definedName name="CARDIN20LUZ2" localSheetId="0">#REF!</definedName>
    <definedName name="CARDIN20LUZ2">#REF!</definedName>
    <definedName name="CARDIN40LUZ2" localSheetId="0">#REF!</definedName>
    <definedName name="CARDIN40LUZ2">#REF!</definedName>
    <definedName name="CARDIVPLY1" localSheetId="0">#REF!</definedName>
    <definedName name="CARDIVPLY1">#REF!</definedName>
    <definedName name="CARDIVPLY2" localSheetId="0">#REF!</definedName>
    <definedName name="CARDIVPLY2">#REF!</definedName>
    <definedName name="CARETEO">[15]Ana!$F$366</definedName>
    <definedName name="CARFP275" localSheetId="0">#REF!</definedName>
    <definedName name="CARFP275">#REF!</definedName>
    <definedName name="CARFP3" localSheetId="0">#REF!</definedName>
    <definedName name="CARFP3">#REF!</definedName>
    <definedName name="CARFP4" localSheetId="0">#REF!</definedName>
    <definedName name="CARFP4">#REF!</definedName>
    <definedName name="CARFP5" localSheetId="0">#REF!</definedName>
    <definedName name="CARFP5">#REF!</definedName>
    <definedName name="CARFP6" localSheetId="0">#REF!</definedName>
    <definedName name="CARFP6">#REF!</definedName>
    <definedName name="cargador" localSheetId="0">'[18]Listado Equipos a utilizar'!#REF!</definedName>
    <definedName name="cargador">'[18]Listado Equipos a utilizar'!#REF!</definedName>
    <definedName name="CARGADORB">[32]EQUIPOS!$D$13</definedName>
    <definedName name="carguio.retro.pala">'[17]Analisis Unitarios'!$E$519</definedName>
    <definedName name="CARLOSAPLA" localSheetId="0">#REF!</definedName>
    <definedName name="CARLOSAPLA">#REF!</definedName>
    <definedName name="CARLOSAVARIASAGUAS" localSheetId="0">#REF!</definedName>
    <definedName name="CARLOSAVARIASAGUAS">#REF!</definedName>
    <definedName name="CARMURO" localSheetId="0">#REF!</definedName>
    <definedName name="CARMURO">#REF!</definedName>
    <definedName name="CARMUROCONF" localSheetId="0">#REF!</definedName>
    <definedName name="CARMUROCONF">#REF!</definedName>
    <definedName name="CARMUROINST" localSheetId="0">#REF!</definedName>
    <definedName name="CARMUROINST">#REF!</definedName>
    <definedName name="CARP1" localSheetId="0">#REF!</definedName>
    <definedName name="CARP1">#REF!</definedName>
    <definedName name="CARP2" localSheetId="0">#REF!</definedName>
    <definedName name="CARP2">#REF!</definedName>
    <definedName name="CARPDINTEL" localSheetId="0">#REF!</definedName>
    <definedName name="CARPDINTEL">#REF!</definedName>
    <definedName name="Carpint.Columna.30.30">'[27]Costos Mano de Obra'!$O$71</definedName>
    <definedName name="CARPVIGA2040" localSheetId="0">#REF!</definedName>
    <definedName name="CARPVIGA2040">#REF!</definedName>
    <definedName name="CARPVIGA3050" localSheetId="0">#REF!</definedName>
    <definedName name="CARPVIGA3050">#REF!</definedName>
    <definedName name="CARPVIGA3060" localSheetId="0">#REF!</definedName>
    <definedName name="CARPVIGA3060">#REF!</definedName>
    <definedName name="CARPVIGA4080" localSheetId="0">#REF!</definedName>
    <definedName name="CARPVIGA4080">#REF!</definedName>
    <definedName name="CARRAMPA" localSheetId="0">#REF!</definedName>
    <definedName name="CARRAMPA">#REF!</definedName>
    <definedName name="CARRAMPALISACONF" localSheetId="0">#REF!</definedName>
    <definedName name="CARRAMPALISACONF">#REF!</definedName>
    <definedName name="CARRASTRE2" localSheetId="0">#REF!</definedName>
    <definedName name="CARRASTRE2">#REF!</definedName>
    <definedName name="CARRASTRE3" localSheetId="0">#REF!</definedName>
    <definedName name="CARRASTRE3">#REF!</definedName>
    <definedName name="CARRASTRE5" localSheetId="0">#REF!</definedName>
    <definedName name="CARRASTRE5">#REF!</definedName>
    <definedName name="Carretilla____2_P3_______TIPO_JEEP" localSheetId="0">[7]Insumos!#REF!</definedName>
    <definedName name="Carretilla____2_P3_______TIPO_JEEP">[7]Insumos!#REF!</definedName>
    <definedName name="CARSISALENLATES" localSheetId="0">#REF!</definedName>
    <definedName name="CARSISALENLATES">#REF!</definedName>
    <definedName name="CARTIJATOR" localSheetId="0">#REF!</definedName>
    <definedName name="CARTIJATOR">#REF!</definedName>
    <definedName name="CARTIJCLAV" localSheetId="0">#REF!</definedName>
    <definedName name="CARTIJCLAV">#REF!</definedName>
    <definedName name="CARVIGAAMA1520X20" localSheetId="0">#REF!</definedName>
    <definedName name="CARVIGAAMA1520X20">#REF!</definedName>
    <definedName name="CARVIGAAMA1520X30" localSheetId="0">#REF!</definedName>
    <definedName name="CARVIGAAMA1520X30">#REF!</definedName>
    <definedName name="CARVIGAAMA1520X40" localSheetId="0">#REF!</definedName>
    <definedName name="CARVIGAAMA1520X40">#REF!</definedName>
    <definedName name="CARVIGAAMA1520X50" localSheetId="0">#REF!</definedName>
    <definedName name="CARVIGAAMA1520X50">#REF!</definedName>
    <definedName name="CARVIGAFONDOH10" localSheetId="0">#REF!</definedName>
    <definedName name="CARVIGAFONDOH10">#REF!</definedName>
    <definedName name="CARVIGAINVFONDO10" localSheetId="0">#REF!</definedName>
    <definedName name="CARVIGAINVFONDO10">#REF!</definedName>
    <definedName name="CARVIGAINVTAPA10" localSheetId="0">#REF!</definedName>
    <definedName name="CARVIGAINVTAPA10">#REF!</definedName>
    <definedName name="CARVIGATAPAH10" localSheetId="0">#REF!</definedName>
    <definedName name="CARVIGATAPAH10">#REF!</definedName>
    <definedName name="CARVIGZAP40X40" localSheetId="0">#REF!</definedName>
    <definedName name="CARVIGZAP40X40">#REF!</definedName>
    <definedName name="CARVIGZAP50X50" localSheetId="0">#REF!</definedName>
    <definedName name="CARVIGZAP50X50">#REF!</definedName>
    <definedName name="CARVIGZAP60X60" localSheetId="0">#REF!</definedName>
    <definedName name="CARVIGZAP60X60">#REF!</definedName>
    <definedName name="CARVUELO1" localSheetId="0">#REF!</definedName>
    <definedName name="CARVUELO1">#REF!</definedName>
    <definedName name="CARVUELO10" localSheetId="0">#REF!</definedName>
    <definedName name="CARVUELO10">#REF!</definedName>
    <definedName name="CARVUELO20" localSheetId="0">#REF!</definedName>
    <definedName name="CARVUELO20">#REF!</definedName>
    <definedName name="CARVUELO30" localSheetId="0">#REF!</definedName>
    <definedName name="CARVUELO30">#REF!</definedName>
    <definedName name="CARVUELO40" localSheetId="0">#REF!</definedName>
    <definedName name="CARVUELO40">#REF!</definedName>
    <definedName name="CARVUELO5090" localSheetId="0">#REF!</definedName>
    <definedName name="CARVUELO5090">#REF!</definedName>
    <definedName name="CARZINC" localSheetId="0">#REF!</definedName>
    <definedName name="CARZINC">#REF!</definedName>
    <definedName name="CARZINCENLATES" localSheetId="0">#REF!</definedName>
    <definedName name="CARZINCENLATES">#REF!</definedName>
    <definedName name="CASBESTO" localSheetId="0">#REF!</definedName>
    <definedName name="CASBESTO">#REF!</definedName>
    <definedName name="CASCAJO" localSheetId="0">#REF!</definedName>
    <definedName name="CASCAJO">#REF!</definedName>
    <definedName name="Cascajo_Limpio">[19]Insumos!$B$13:$D$13</definedName>
    <definedName name="Cascajo_Sucio" localSheetId="0">[7]Insumos!#REF!</definedName>
    <definedName name="Cascajo_Sucio">[7]Insumos!#REF!</definedName>
    <definedName name="CASETA200">[15]Ana!$F$290</definedName>
    <definedName name="CASETA200M2">[15]Ana!$F$291</definedName>
    <definedName name="CASETA500">[15]Ana!$F$327</definedName>
    <definedName name="CASETAM2">[15]Ana!$F$328</definedName>
    <definedName name="Casting_Bed" localSheetId="0">#REF!</definedName>
    <definedName name="Casting_Bed">#REF!</definedName>
    <definedName name="Casting_Bed_2">#N/A</definedName>
    <definedName name="Casting_Bed_3">#N/A</definedName>
    <definedName name="CAT214BFT">[20]EQUIPOS!$I$15</definedName>
    <definedName name="Cat950B">[20]EQUIPOS!$I$14</definedName>
    <definedName name="CAVOSC" localSheetId="0">#REF!</definedName>
    <definedName name="CAVOSC">#REF!</definedName>
    <definedName name="CB" localSheetId="0">#REF!</definedName>
    <definedName name="CB">#REF!</definedName>
    <definedName name="CBAJVEN2" localSheetId="0">#REF!</definedName>
    <definedName name="CBAJVEN2">#REF!</definedName>
    <definedName name="CBAJVEN3" localSheetId="0">#REF!</definedName>
    <definedName name="CBAJVEN3">#REF!</definedName>
    <definedName name="CBAJVEN6" localSheetId="0">#REF!</definedName>
    <definedName name="CBAJVEN6">#REF!</definedName>
    <definedName name="CBANERALIV" localSheetId="0">#REF!</definedName>
    <definedName name="CBANERALIV">#REF!</definedName>
    <definedName name="CBANERAPES" localSheetId="0">#REF!</definedName>
    <definedName name="CBANERAPES">#REF!</definedName>
    <definedName name="CBASEBAN" localSheetId="0">#REF!</definedName>
    <definedName name="CBASEBAN">#REF!</definedName>
    <definedName name="CBIDET" localSheetId="0">#REF!</definedName>
    <definedName name="CBIDET">#REF!</definedName>
    <definedName name="CBLOCK10" localSheetId="0">#REF!</definedName>
    <definedName name="CBLOCK10">#REF!</definedName>
    <definedName name="CBLOCK12" localSheetId="0">#REF!</definedName>
    <definedName name="CBLOCK12">#REF!</definedName>
    <definedName name="CBLOCK4" localSheetId="0">#REF!</definedName>
    <definedName name="CBLOCK4">#REF!</definedName>
    <definedName name="CBLOCK5" localSheetId="0">#REF!</definedName>
    <definedName name="CBLOCK5">#REF!</definedName>
    <definedName name="CBLOCK52520" localSheetId="0">#REF!</definedName>
    <definedName name="CBLOCK52520">#REF!</definedName>
    <definedName name="CBLOCK6" localSheetId="0">#REF!</definedName>
    <definedName name="CBLOCK6">#REF!</definedName>
    <definedName name="CBLOCK6818" localSheetId="0">#REF!</definedName>
    <definedName name="CBLOCK6818">#REF!</definedName>
    <definedName name="CBLOCK8" localSheetId="0">#REF!</definedName>
    <definedName name="CBLOCK8">#REF!</definedName>
    <definedName name="CBLOCKCRI" localSheetId="0">#REF!</definedName>
    <definedName name="CBLOCKCRI">#REF!</definedName>
    <definedName name="CBLOCKIRR" localSheetId="0">#REF!</definedName>
    <definedName name="CBLOCKIRR">#REF!</definedName>
    <definedName name="CBLOCKORN" localSheetId="0">#REF!</definedName>
    <definedName name="CBLOCKORN">#REF!</definedName>
    <definedName name="CBOTON" localSheetId="0">#REF!</definedName>
    <definedName name="CBOTON">#REF!</definedName>
    <definedName name="CBREAKERS" localSheetId="0">#REF!</definedName>
    <definedName name="CBREAKERS">#REF!</definedName>
    <definedName name="CCAMINS2" localSheetId="0">#REF!</definedName>
    <definedName name="CCAMINS2">#REF!</definedName>
    <definedName name="CCAMINS3Y4" localSheetId="0">#REF!</definedName>
    <definedName name="CCAMINS3Y4">#REF!</definedName>
    <definedName name="CCAMINS5Y6" localSheetId="0">#REF!</definedName>
    <definedName name="CCAMINS5Y6">#REF!</definedName>
    <definedName name="CCOLAGUA1" localSheetId="0">#REF!</definedName>
    <definedName name="CCOLAGUA1">#REF!</definedName>
    <definedName name="CCOLAGUA12" localSheetId="0">#REF!</definedName>
    <definedName name="CCOLAGUA12">#REF!</definedName>
    <definedName name="CCOLAGUA2" localSheetId="0">#REF!</definedName>
    <definedName name="CCOLAGUA2">#REF!</definedName>
    <definedName name="CDESAGUE2" localSheetId="0">#REF!</definedName>
    <definedName name="CDESAGUE2">#REF!</definedName>
    <definedName name="CDESAGUE3Y4" localSheetId="0">#REF!</definedName>
    <definedName name="CDESAGUE3Y4">#REF!</definedName>
    <definedName name="CDESAGUE3Y4CONPARRILLA" localSheetId="0">#REF!</definedName>
    <definedName name="CDESAGUE3Y4CONPARRILLA">#REF!</definedName>
    <definedName name="CDESAGUEP2" localSheetId="0">#REF!</definedName>
    <definedName name="CDESAGUEP2">#REF!</definedName>
    <definedName name="CDESAGUEP3" localSheetId="0">#REF!</definedName>
    <definedName name="CDESAGUEP3">#REF!</definedName>
    <definedName name="CDESAGUEP5" localSheetId="0">#REF!</definedName>
    <definedName name="CDESAGUEP5">#REF!</definedName>
    <definedName name="CDUCHA" localSheetId="0">#REF!</definedName>
    <definedName name="CDUCHA">#REF!</definedName>
    <definedName name="CEDRO" localSheetId="0">#REF!</definedName>
    <definedName name="CEDRO">#REF!</definedName>
    <definedName name="cem">[16]Precio!$F$9</definedName>
    <definedName name="CEMCPVC14" localSheetId="0">#REF!</definedName>
    <definedName name="CEMCPVC14">#REF!</definedName>
    <definedName name="CEMCPVCPINTA" localSheetId="0">#REF!</definedName>
    <definedName name="CEMCPVCPINTA">#REF!</definedName>
    <definedName name="cemento" localSheetId="0">#REF!</definedName>
    <definedName name="cemento">#REF!</definedName>
    <definedName name="cemento.pañete">'[33]Insumos materiales'!$J$20</definedName>
    <definedName name="Cemento_1">#N/A</definedName>
    <definedName name="Cemento_2">#N/A</definedName>
    <definedName name="Cemento_3">#N/A</definedName>
    <definedName name="Cemento_Blanco">[19]Insumos!$B$32:$D$32</definedName>
    <definedName name="CEMENTO_GRIS_FDA">'[24]MATERIALES LISTADO'!$D$17</definedName>
    <definedName name="cementoblanco" localSheetId="0">[20]MATERIALES!#REF!</definedName>
    <definedName name="cementoblanco">[20]MATERIALES!#REF!</definedName>
    <definedName name="CEMENTOG" localSheetId="0">#REF!</definedName>
    <definedName name="CEMENTOG">#REF!</definedName>
    <definedName name="cementogris">[20]MATERIALES!$G$17</definedName>
    <definedName name="CEMENTOP" localSheetId="0">#REF!</definedName>
    <definedName name="CEMENTOP">#REF!</definedName>
    <definedName name="CEMENTOPVCCANOPINTA" localSheetId="0">#REF!</definedName>
    <definedName name="CEMENTOPVCCANOPINTA">#REF!</definedName>
    <definedName name="CEMPALMEAGUA1" localSheetId="0">#REF!</definedName>
    <definedName name="CEMPALMEAGUA1">#REF!</definedName>
    <definedName name="CEMPALMEAGUA112" localSheetId="0">#REF!</definedName>
    <definedName name="CEMPALMEAGUA112">#REF!</definedName>
    <definedName name="CEMPALMEAGUA114" localSheetId="0">#REF!</definedName>
    <definedName name="CEMPALMEAGUA114">#REF!</definedName>
    <definedName name="CEMPALMEAGUA1234" localSheetId="0">#REF!</definedName>
    <definedName name="CEMPALMEAGUA1234">#REF!</definedName>
    <definedName name="CEMPALMEAGUA2" localSheetId="0">#REF!</definedName>
    <definedName name="CEMPALMEAGUA2">#REF!</definedName>
    <definedName name="ceramcr33" localSheetId="0">[20]MATERIALES!#REF!</definedName>
    <definedName name="ceramcr33">[20]MATERIALES!#REF!</definedName>
    <definedName name="ceramcriolla" localSheetId="0">[20]MATERIALES!#REF!</definedName>
    <definedName name="ceramcriolla">[20]MATERIALES!#REF!</definedName>
    <definedName name="Ceramica.Criolla.40.40">'[27]Insumos materiales'!$J$48</definedName>
    <definedName name="Cerámica_30x30_Pared">[19]Insumos!$B$35:$D$35</definedName>
    <definedName name="Cerámica_Italiana_Pared">[19]Insumos!$B$34:$D$34</definedName>
    <definedName name="ceramicaitalia" localSheetId="0">[20]MATERIALES!#REF!</definedName>
    <definedName name="ceramicaitalia">[20]MATERIALES!#REF!</definedName>
    <definedName name="ceramicaitaliapared" localSheetId="0">[20]MATERIALES!#REF!</definedName>
    <definedName name="ceramicaitaliapared">[20]MATERIALES!#REF!</definedName>
    <definedName name="ceramicaitalipared" localSheetId="0">[20]MATERIALES!#REF!</definedName>
    <definedName name="ceramicaitalipared">[20]MATERIALES!#REF!</definedName>
    <definedName name="ceramicapared">'[31]Analisis Unit. '!$F$48</definedName>
    <definedName name="CERAMICAPAREDP" localSheetId="0">#REF!</definedName>
    <definedName name="CERAMICAPAREDP">#REF!</definedName>
    <definedName name="CERAMICAPAREDS" localSheetId="0">#REF!</definedName>
    <definedName name="CERAMICAPAREDS">#REF!</definedName>
    <definedName name="CERAMICAPISOP" localSheetId="0">#REF!</definedName>
    <definedName name="CERAMICAPISOP">#REF!</definedName>
    <definedName name="CERAMICAPISOS" localSheetId="0">#REF!</definedName>
    <definedName name="CERAMICAPISOS">#REF!</definedName>
    <definedName name="ceramicapp" localSheetId="0">#REF!</definedName>
    <definedName name="ceramicapp">#REF!</definedName>
    <definedName name="CESCHCH" localSheetId="0">#REF!</definedName>
    <definedName name="CESCHCH">#REF!</definedName>
    <definedName name="CFREGADERO1CAMARA" localSheetId="0">#REF!</definedName>
    <definedName name="CFREGADERO1CAMARA">#REF!</definedName>
    <definedName name="CFREGADERO2CAMARAS" localSheetId="0">#REF!</definedName>
    <definedName name="CFREGADERO2CAMARAS">#REF!</definedName>
    <definedName name="cfrontal">'[22]Resumen Precio Equipos'!$I$16</definedName>
    <definedName name="CG" localSheetId="0">#REF!</definedName>
    <definedName name="CG">#REF!</definedName>
    <definedName name="chazo" localSheetId="0">[20]OBRAMANO!#REF!</definedName>
    <definedName name="chazo">[20]OBRAMANO!#REF!</definedName>
    <definedName name="CHAZO25" localSheetId="0">#REF!</definedName>
    <definedName name="CHAZO25">#REF!</definedName>
    <definedName name="CHAZO30" localSheetId="0">#REF!</definedName>
    <definedName name="CHAZO30">#REF!</definedName>
    <definedName name="CHAZO40" localSheetId="0">#REF!</definedName>
    <definedName name="CHAZO40">#REF!</definedName>
    <definedName name="CHAZOCERAMICA" localSheetId="0">#REF!</definedName>
    <definedName name="CHAZOCERAMICA">#REF!</definedName>
    <definedName name="CHAZOLADRILLO" localSheetId="0">#REF!</definedName>
    <definedName name="CHAZOLADRILLO">#REF!</definedName>
    <definedName name="Chazos____Corte">[19]Insumos!$B$46:$D$46</definedName>
    <definedName name="CHAZOZOCALO" localSheetId="0">#REF!</definedName>
    <definedName name="CHAZOZOCALO">#REF!</definedName>
    <definedName name="chilena" localSheetId="0">#REF!</definedName>
    <definedName name="chilena">#REF!</definedName>
    <definedName name="Chofercisterna">[20]OBRAMANO!$F$79</definedName>
    <definedName name="CINODORO" localSheetId="0">#REF!</definedName>
    <definedName name="CINODORO">#REF!</definedName>
    <definedName name="CINODOROFLUXOMETRO" localSheetId="0">#REF!</definedName>
    <definedName name="CINODOROFLUXOMETRO">#REF!</definedName>
    <definedName name="CINT1" localSheetId="0">#REF!</definedName>
    <definedName name="CINT1">#REF!</definedName>
    <definedName name="CINT2" localSheetId="0">#REF!</definedName>
    <definedName name="CINT2">#REF!</definedName>
    <definedName name="CINT3" localSheetId="0">#REF!</definedName>
    <definedName name="CINT3">#REF!</definedName>
    <definedName name="CINT3V" localSheetId="0">#REF!</definedName>
    <definedName name="CINT3V">#REF!</definedName>
    <definedName name="CINT4V" localSheetId="0">#REF!</definedName>
    <definedName name="CINT4V">#REF!</definedName>
    <definedName name="CINTAPELIGRO" localSheetId="0">#REF!</definedName>
    <definedName name="CINTAPELIGRO">#REF!</definedName>
    <definedName name="CINTPIL" localSheetId="0">#REF!</definedName>
    <definedName name="CINTPIL">#REF!</definedName>
    <definedName name="CISEGMONO100" localSheetId="0">#REF!</definedName>
    <definedName name="CISEGMONO100">#REF!</definedName>
    <definedName name="CISEGMONO30" localSheetId="0">#REF!</definedName>
    <definedName name="CISEGMONO30">#REF!</definedName>
    <definedName name="CISEGMONO60" localSheetId="0">#REF!</definedName>
    <definedName name="CISEGMONO60">#REF!</definedName>
    <definedName name="cisterna">'[18]Listado Equipos a utilizar'!$I$11</definedName>
    <definedName name="CISTERNA4CAL">[15]Ana!$F$3759</definedName>
    <definedName name="CISTERNA4ROC">[15]Ana!$F$3779</definedName>
    <definedName name="CISTERNA8TIE">[15]Ana!$F$3799</definedName>
    <definedName name="CLADRILLOS" localSheetId="0">#REF!</definedName>
    <definedName name="CLADRILLOS">#REF!</definedName>
    <definedName name="CLAVADERO1" localSheetId="0">#REF!</definedName>
    <definedName name="CLAVADERO1">#REF!</definedName>
    <definedName name="CLAVADERO2" localSheetId="0">#REF!</definedName>
    <definedName name="CLAVADERO2">#REF!</definedName>
    <definedName name="CLAVAMANOS" localSheetId="0">#REF!</definedName>
    <definedName name="CLAVAMANOS">#REF!</definedName>
    <definedName name="CLAVCLI" localSheetId="0">#REF!</definedName>
    <definedName name="CLAVCLI">#REF!</definedName>
    <definedName name="CLAVEMP" localSheetId="0">#REF!</definedName>
    <definedName name="CLAVEMP">#REF!</definedName>
    <definedName name="CLAVO" localSheetId="0">#REF!</definedName>
    <definedName name="CLAVO">#REF!</definedName>
    <definedName name="CLAVOA" localSheetId="0">#REF!</definedName>
    <definedName name="CLAVOA">#REF!</definedName>
    <definedName name="CLAVOGALV" localSheetId="0">#REF!</definedName>
    <definedName name="CLAVOGALV">#REF!</definedName>
    <definedName name="CLAVOGALVCARTON" localSheetId="0">#REF!</definedName>
    <definedName name="CLAVOGALVCARTON">#REF!</definedName>
    <definedName name="Clavos" localSheetId="0">#REF!</definedName>
    <definedName name="Clavos">#REF!</definedName>
    <definedName name="Clavos_2">#N/A</definedName>
    <definedName name="Clavos_3">#N/A</definedName>
    <definedName name="Clavos_Corriente">[19]Insumos!$B$47:$D$47</definedName>
    <definedName name="CLAVOSAC" localSheetId="0">#REF!</definedName>
    <definedName name="CLAVOSAC">#REF!</definedName>
    <definedName name="CLAVOSACERO" localSheetId="0">#REF!</definedName>
    <definedName name="CLAVOSACERO">#REF!</definedName>
    <definedName name="CLAVOSCORRIENTES" localSheetId="0">#REF!</definedName>
    <definedName name="CLAVOSCORRIENTES">#REF!</definedName>
    <definedName name="CLAVOZINC" localSheetId="0">#REF!</definedName>
    <definedName name="CLAVOZINC">#REF!</definedName>
    <definedName name="CLAVPATAS" localSheetId="0">#REF!</definedName>
    <definedName name="CLAVPATAS">#REF!</definedName>
    <definedName name="CLAVPEDES" localSheetId="0">#REF!</definedName>
    <definedName name="CLAVPEDES">#REF!</definedName>
    <definedName name="CLAVSALON" localSheetId="0">#REF!</definedName>
    <definedName name="CLAVSALON">#REF!</definedName>
    <definedName name="CLLAVEDUCHA" localSheetId="0">#REF!</definedName>
    <definedName name="CLLAVEDUCHA">#REF!</definedName>
    <definedName name="CLUCES" localSheetId="0">#REF!</definedName>
    <definedName name="CLUCES">#REF!</definedName>
    <definedName name="CMALLA10" localSheetId="0">#REF!</definedName>
    <definedName name="CMALLA10">#REF!</definedName>
    <definedName name="CMALLA3" localSheetId="0">#REF!</definedName>
    <definedName name="CMALLA3">#REF!</definedName>
    <definedName name="CMALLA4" localSheetId="0">#REF!</definedName>
    <definedName name="CMALLA4">#REF!</definedName>
    <definedName name="CMALLA6" localSheetId="0">#REF!</definedName>
    <definedName name="CMALLA6">#REF!</definedName>
    <definedName name="CMALLA73" localSheetId="0">#REF!</definedName>
    <definedName name="CMALLA73">#REF!</definedName>
    <definedName name="CMEZCLADORA" localSheetId="0">#REF!</definedName>
    <definedName name="CMEZCLADORA">#REF!</definedName>
    <definedName name="CO" localSheetId="0">#REF!</definedName>
    <definedName name="CO">#REF!</definedName>
    <definedName name="CODIGO" localSheetId="0">#REF!</definedName>
    <definedName name="CODIGO">#REF!</definedName>
    <definedName name="CODO1" localSheetId="0">#REF!</definedName>
    <definedName name="CODO1">#REF!</definedName>
    <definedName name="CODO112" localSheetId="0">#REF!</definedName>
    <definedName name="CODO112">#REF!</definedName>
    <definedName name="CODO12" localSheetId="0">#REF!</definedName>
    <definedName name="CODO12">#REF!</definedName>
    <definedName name="CODO2E" localSheetId="0">#REF!</definedName>
    <definedName name="CODO2E">#REF!</definedName>
    <definedName name="CODO3" localSheetId="0">#REF!</definedName>
    <definedName name="CODO3">#REF!</definedName>
    <definedName name="CODO34" localSheetId="0">#REF!</definedName>
    <definedName name="CODO34">#REF!</definedName>
    <definedName name="CODO3E" localSheetId="0">#REF!</definedName>
    <definedName name="CODO3E">#REF!</definedName>
    <definedName name="CODO4" localSheetId="0">#REF!</definedName>
    <definedName name="CODO4">#REF!</definedName>
    <definedName name="CODOCPVC12X90" localSheetId="0">#REF!</definedName>
    <definedName name="CODOCPVC12X90">#REF!</definedName>
    <definedName name="CODOCPVC34X90" localSheetId="0">#REF!</definedName>
    <definedName name="CODOCPVC34X90">#REF!</definedName>
    <definedName name="CODOHG112X90" localSheetId="0">#REF!</definedName>
    <definedName name="CODOHG112X90">#REF!</definedName>
    <definedName name="CODOHG12X90" localSheetId="0">#REF!</definedName>
    <definedName name="CODOHG12X90">#REF!</definedName>
    <definedName name="CODOHG1X90" localSheetId="0">#REF!</definedName>
    <definedName name="CODOHG1X90">#REF!</definedName>
    <definedName name="CODOHG212X90" localSheetId="0">#REF!</definedName>
    <definedName name="CODOHG212X90">#REF!</definedName>
    <definedName name="CODOHG2X90" localSheetId="0">#REF!</definedName>
    <definedName name="CODOHG2X90">#REF!</definedName>
    <definedName name="CODOHG34X90" localSheetId="0">#REF!</definedName>
    <definedName name="CODOHG34X90">#REF!</definedName>
    <definedName name="CODOHG3X90" localSheetId="0">#REF!</definedName>
    <definedName name="CODOHG3X90">#REF!</definedName>
    <definedName name="CODOHG4X90" localSheetId="0">#REF!</definedName>
    <definedName name="CODOHG4X90">#REF!</definedName>
    <definedName name="CODONHG112X90" localSheetId="0">#REF!</definedName>
    <definedName name="CODONHG112X90">#REF!</definedName>
    <definedName name="CODONHG12X90" localSheetId="0">#REF!</definedName>
    <definedName name="CODONHG12X90">#REF!</definedName>
    <definedName name="CODONHG1X90" localSheetId="0">#REF!</definedName>
    <definedName name="CODONHG1X90">#REF!</definedName>
    <definedName name="CODONHG212X90" localSheetId="0">#REF!</definedName>
    <definedName name="CODONHG212X90">#REF!</definedName>
    <definedName name="CODONHG2X90" localSheetId="0">#REF!</definedName>
    <definedName name="CODONHG2X90">#REF!</definedName>
    <definedName name="CODONHG34X90" localSheetId="0">#REF!</definedName>
    <definedName name="CODONHG34X90">#REF!</definedName>
    <definedName name="CODONHG3X90" localSheetId="0">#REF!</definedName>
    <definedName name="CODONHG3X90">#REF!</definedName>
    <definedName name="CODONHG4X90" localSheetId="0">#REF!</definedName>
    <definedName name="CODONHG4X90">#REF!</definedName>
    <definedName name="CODOPVCDREN2X45" localSheetId="0">#REF!</definedName>
    <definedName name="CODOPVCDREN2X45">#REF!</definedName>
    <definedName name="CODOPVCDREN2X90" localSheetId="0">#REF!</definedName>
    <definedName name="CODOPVCDREN2X90">#REF!</definedName>
    <definedName name="CODOPVCDREN3X45" localSheetId="0">#REF!</definedName>
    <definedName name="CODOPVCDREN3X45">#REF!</definedName>
    <definedName name="CODOPVCDREN3X90" localSheetId="0">#REF!</definedName>
    <definedName name="CODOPVCDREN3X90">#REF!</definedName>
    <definedName name="CODOPVCDREN4X45" localSheetId="0">#REF!</definedName>
    <definedName name="CODOPVCDREN4X45">#REF!</definedName>
    <definedName name="CODOPVCDREN4X90" localSheetId="0">#REF!</definedName>
    <definedName name="CODOPVCDREN4X90">#REF!</definedName>
    <definedName name="CODOPVCDREN6X45" localSheetId="0">#REF!</definedName>
    <definedName name="CODOPVCDREN6X45">#REF!</definedName>
    <definedName name="CODOPVCPRES112X90" localSheetId="0">#REF!</definedName>
    <definedName name="CODOPVCPRES112X90">#REF!</definedName>
    <definedName name="CODOPVCPRES12X90" localSheetId="0">#REF!</definedName>
    <definedName name="CODOPVCPRES12X90">#REF!</definedName>
    <definedName name="CODOPVCPRES1X90" localSheetId="0">#REF!</definedName>
    <definedName name="CODOPVCPRES1X90">#REF!</definedName>
    <definedName name="CODOPVCPRES2X90" localSheetId="0">#REF!</definedName>
    <definedName name="CODOPVCPRES2X90">#REF!</definedName>
    <definedName name="CODOPVCPRES34X90" localSheetId="0">#REF!</definedName>
    <definedName name="CODOPVCPRES34X90">#REF!</definedName>
    <definedName name="CODOPVCPRES3X90" localSheetId="0">#REF!</definedName>
    <definedName name="CODOPVCPRES3X90">#REF!</definedName>
    <definedName name="CODOPVCPRES4X90" localSheetId="0">#REF!</definedName>
    <definedName name="CODOPVCPRES4X90">#REF!</definedName>
    <definedName name="CODOPVCPRES6X90" localSheetId="0">#REF!</definedName>
    <definedName name="CODOPVCPRES6X90">#REF!</definedName>
    <definedName name="coe.esp.gra" localSheetId="0">#REF!</definedName>
    <definedName name="coe.esp.gra">#REF!</definedName>
    <definedName name="coef.2">'[34]Desembolso de Caja'!$I$7</definedName>
    <definedName name="coef.adm." localSheetId="0">#REF!</definedName>
    <definedName name="coef.adm.">#REF!</definedName>
    <definedName name="coef.gas.adm">'[17]Datos a Project'!$L$15</definedName>
    <definedName name="COLAEXTLAV" localSheetId="0">#REF!</definedName>
    <definedName name="COLAEXTLAV">#REF!</definedName>
    <definedName name="COLAGUA2SCH40CONTRA" localSheetId="0">#REF!</definedName>
    <definedName name="COLAGUA2SCH40CONTRA">#REF!</definedName>
    <definedName name="COLC1" localSheetId="0">#REF!</definedName>
    <definedName name="COLC1">#REF!</definedName>
    <definedName name="COLC2" localSheetId="0">#REF!</definedName>
    <definedName name="COLC2">#REF!</definedName>
    <definedName name="COLC3CIR" localSheetId="0">#REF!</definedName>
    <definedName name="COLC3CIR">#REF!</definedName>
    <definedName name="COLC4" localSheetId="0">#REF!</definedName>
    <definedName name="COLC4">#REF!</definedName>
    <definedName name="Coloc._bloque_4x_8_x16_pulgs." localSheetId="0">#REF!</definedName>
    <definedName name="Coloc._bloque_4x_8_x16_pulgs.">#REF!</definedName>
    <definedName name="Coloc.Block.4">'[33]Costos Mano de Obra'!$O$38</definedName>
    <definedName name="Coloc.Block.6">'[27]Costos Mano de Obra'!$O$37</definedName>
    <definedName name="Coloc.Ceramica.Pisos">'[27]Costos Mano de Obra'!$O$46</definedName>
    <definedName name="colocblock6">'[31]Analisis Unit. '!$F$24</definedName>
    <definedName name="colorante" localSheetId="0">#REF!</definedName>
    <definedName name="colorante">#REF!</definedName>
    <definedName name="CommHdr" localSheetId="0">#REF!</definedName>
    <definedName name="CommHdr">#REF!</definedName>
    <definedName name="CommLabel" localSheetId="0">#REF!</definedName>
    <definedName name="CommLabel">#REF!</definedName>
    <definedName name="COMPENS" localSheetId="0">#REF!</definedName>
    <definedName name="COMPENS">#REF!</definedName>
    <definedName name="Compresores">[20]EQUIPOS!$I$28</definedName>
    <definedName name="concreto" localSheetId="0">#REF!</definedName>
    <definedName name="concreto">#REF!</definedName>
    <definedName name="concreto_2">#N/A</definedName>
    <definedName name="CONDULET1" localSheetId="0">#REF!</definedName>
    <definedName name="CONDULET1">#REF!</definedName>
    <definedName name="CONDULET112" localSheetId="0">#REF!</definedName>
    <definedName name="CONDULET112">#REF!</definedName>
    <definedName name="CONDULET2" localSheetId="0">#REF!</definedName>
    <definedName name="CONDULET2">#REF!</definedName>
    <definedName name="CONDULET3" localSheetId="0">#REF!</definedName>
    <definedName name="CONDULET3">#REF!</definedName>
    <definedName name="CONDULET34" localSheetId="0">#REF!</definedName>
    <definedName name="CONDULET34">#REF!</definedName>
    <definedName name="CONDULET4" localSheetId="0">#REF!</definedName>
    <definedName name="CONDULET4">#REF!</definedName>
    <definedName name="CONEXBAJ4SDR41A6CONTRA" localSheetId="0">#REF!</definedName>
    <definedName name="CONEXBAJ4SDR41A6CONTRA">#REF!</definedName>
    <definedName name="CONEXCLOACA" localSheetId="0">#REF!</definedName>
    <definedName name="CONEXCLOACA">#REF!</definedName>
    <definedName name="CONFPUERTABISCLA" localSheetId="0">#REF!</definedName>
    <definedName name="CONFPUERTABISCLA">#REF!</definedName>
    <definedName name="CONFPUERTACLA" localSheetId="0">#REF!</definedName>
    <definedName name="CONFPUERTACLA">#REF!</definedName>
    <definedName name="CONFPUERTAFORROZINC" localSheetId="0">#REF!</definedName>
    <definedName name="CONFPUERTAFORROZINC">#REF!</definedName>
    <definedName name="CONFPUERTAPLUM" localSheetId="0">#REF!</definedName>
    <definedName name="CONFPUERTAPLUM">#REF!</definedName>
    <definedName name="CONTENTELFORDM">[15]Ana!$F$343</definedName>
    <definedName name="CONTENTELFORDM3">[15]Ana!$F$342</definedName>
    <definedName name="control" localSheetId="0">#REF!</definedName>
    <definedName name="control">#REF!</definedName>
    <definedName name="control_2">"$#REF!.$#REF!$#REF!:#REF!#REF!"</definedName>
    <definedName name="control_3">"$#REF!.$#REF!$#REF!:#REF!#REF!"</definedName>
    <definedName name="CORINAL12FALDA" localSheetId="0">#REF!</definedName>
    <definedName name="CORINAL12FALDA">#REF!</definedName>
    <definedName name="CORINALCEM" localSheetId="0">#REF!</definedName>
    <definedName name="CORINALCEM">#REF!</definedName>
    <definedName name="CORINALFALDA" localSheetId="0">#REF!</definedName>
    <definedName name="CORINALFALDA">#REF!</definedName>
    <definedName name="CORINALPEQ" localSheetId="0">#REF!</definedName>
    <definedName name="CORINALPEQ">#REF!</definedName>
    <definedName name="correa8">[13]analisis!$G$773</definedName>
    <definedName name="Corte_y_Bote_Material____C_E" localSheetId="0">[7]Insumos!#REF!</definedName>
    <definedName name="Corte_y_Bote_Material____C_E">[7]Insumos!#REF!</definedName>
    <definedName name="CORTEEQUIPO" localSheetId="0">#REF!</definedName>
    <definedName name="CORTEEQUIPO">#REF!</definedName>
    <definedName name="costo.alquiler.casa">'[17]Analisis Unitarios'!$F$56</definedName>
    <definedName name="costo.andamio.panete">'[17]Analisis Unitarios'!$F$35</definedName>
    <definedName name="costo.bajada.block">'[17]Analisis Unitarios'!$F$37</definedName>
    <definedName name="costo.bajada.ladrillo">'[17]Analisis Unitarios'!$F$38</definedName>
    <definedName name="costo.bajada.mat.m3">'[17]Analisis Unitarios'!$F$39</definedName>
    <definedName name="costo.block8">'[17]Analisis Unitarios'!$F$74</definedName>
    <definedName name="costo.camion.cisterna">'[17]Analisis Unitarios'!$E$331</definedName>
    <definedName name="costo.carguio.exc">'[35]Analisis Unitarios'!$E$173</definedName>
    <definedName name="costo.carguio.mat">'[17]Analisis Unitarios'!$E$526</definedName>
    <definedName name="costo.codo.pvc.media.presion" localSheetId="0">#REF!</definedName>
    <definedName name="costo.codo.pvc.media.presion">#REF!</definedName>
    <definedName name="costo.coloc.afalto.2.5.pulg">'[17]Analisis Unitarios'!$F$61</definedName>
    <definedName name="costo.coloc.guardera">'[17]Analisis Unitarios'!$F$36</definedName>
    <definedName name="costo.demoli.baden">'[17]Analisis Unitarios'!$E$1687</definedName>
    <definedName name="costo.demoli.registro.1.5">'[17]Analisis Unitarios'!$E$1673</definedName>
    <definedName name="costo.enc.des.losas.35">'[17]Analisis Unitarios'!$F$43</definedName>
    <definedName name="costo.enc.des.muro.20">'[17]Analisis Unitarios'!$F$42</definedName>
    <definedName name="costo.fd.cemento">'[17]Analisis Unitarios'!$F$122</definedName>
    <definedName name="costo.gl.ac30">'[17]Analisis Unitarios'!$F$129</definedName>
    <definedName name="costo.gl.aceite.formaleta">'[17]Analisis Unitarios'!$F$70</definedName>
    <definedName name="costo.gl.agua">'[17]Analisis Unitarios'!$F$120</definedName>
    <definedName name="costo.gl.gasoil">'[17]Analisis Unitarios'!$F$97</definedName>
    <definedName name="costo.gl.gasolina.reg">'[17]Analisis Unitarios'!$F$99</definedName>
    <definedName name="costo.gl.kerone">'[17]Analisis Unitarios'!$F$130</definedName>
    <definedName name="costo.gl.tangi" localSheetId="0">#REF!</definedName>
    <definedName name="costo.gl.tangi">#REF!</definedName>
    <definedName name="costo.grader.cat.140h">'[17]Analisis Unitarios'!$E$305</definedName>
    <definedName name="costo.horm.ind.140">'[17]Analisis Unitarios'!$F$103</definedName>
    <definedName name="costo.horm.ind.180">'[17]Analisis Unitarios'!$F$105</definedName>
    <definedName name="costo.horm.ind.210">'[17]Analisis Unitarios'!$F$106</definedName>
    <definedName name="costo.horm.ind.240">'[17]Analisis Unitarios'!$F$107</definedName>
    <definedName name="costo.ladrillo">'[17]Analisis Unitarios'!$F$77</definedName>
    <definedName name="costo.lb.ala.12">'[17]Analisis Unitarios'!$F$80</definedName>
    <definedName name="costo.lb.ala.18">'[17]Analisis Unitarios'!$F$79</definedName>
    <definedName name="costo.lb.clavo.corriente">'[17]Analisis Unitarios'!$F$73</definedName>
    <definedName name="costo.letrero.preventivo">'[17]Analisis Unitarios'!$F$113</definedName>
    <definedName name="costo.m2.distrib">'[17]Analisis Unitarios'!$E$1701</definedName>
    <definedName name="costo.m2.distrib.agreg">'[17]Analisis Unitarios'!$E$1712</definedName>
    <definedName name="costo.m3.arena">'[17]Analisis Unitarios'!$F$124</definedName>
    <definedName name="costo.m3.arena.panete">'[17]Analisis Unitarios'!$F$119</definedName>
    <definedName name="costo.m3.arena.rell">'[17]Analisis Unitarios'!$F$125</definedName>
    <definedName name="costo.m3.base">'[17]Analisis Unitarios'!$F$126</definedName>
    <definedName name="costo.m3.bomba.arrastre">'[17]Analisis Unitarios'!$F$109</definedName>
    <definedName name="costo.m3.grava">'[17]Analisis Unitarios'!$F$128</definedName>
    <definedName name="costo.m3.gravoarena">'[17]Analisis Unitarios'!$F$123</definedName>
    <definedName name="costo.m3.horm.trompo">'[17]Analisis Unitarios'!$E$700</definedName>
    <definedName name="costo.m3.sub.base">'[17]Analisis Unitarios'!$F$127</definedName>
    <definedName name="costo.mat.relleno">'[17]Analisis Unitarios'!$F$121</definedName>
    <definedName name="costo.mezcla.1.3">'[17]Analisis Unitarios'!$E$673</definedName>
    <definedName name="costo.mezcla.1.3.5">'[17]Analisis Unitarios'!$E$683</definedName>
    <definedName name="costo.ml.hilo.nylon">'[17]Analisis Unitarios'!$F$72</definedName>
    <definedName name="costo.mo.acera">'[17]Analisis Unitarios'!$F$41</definedName>
    <definedName name="costo.mo.block.8">'[17]Analisis Unitarios'!$F$30</definedName>
    <definedName name="costo.mo.conten">'[17]Analisis Unitarios'!$F$40</definedName>
    <definedName name="costo.mo.ladrillo">'[17]Analisis Unitarios'!$F$33</definedName>
    <definedName name="costo.mo.m2.panete">'[17]Analisis Unitarios'!$F$34</definedName>
    <definedName name="costo.mo.qq.acero">'[17]Analisis Unitarios'!$F$44</definedName>
    <definedName name="costo.mortero.panete">'[17]Analisis Unitarios'!$E$691</definedName>
    <definedName name="costo.p2.pinobruto">'[17]Analisis Unitarios'!$F$71</definedName>
    <definedName name="costo.pala.966">'[35]Analisis Unitarios'!$E$151</definedName>
    <definedName name="costo.pala.cat.966d">'[17]Analisis Unitarios'!$E$313</definedName>
    <definedName name="costo.panete">'[17]Analisis Unitarios'!$E$711</definedName>
    <definedName name="costo.pl.madera.4.2">'[17]Analisis Unitarios'!$F$69</definedName>
    <definedName name="costo.plancha.madera.4.8">'[17]Analisis Unitarios'!$F$68</definedName>
    <definedName name="costo.qq.acero">'[17]Analisis Unitarios'!$F$78</definedName>
    <definedName name="costo.retro.cat.225">'[17]Analisis Unitarios'!$E$289</definedName>
    <definedName name="costo.retro.cat.416">'[17]Analisis Unitarios'!$E$297</definedName>
    <definedName name="costo.rodillo.dinapac.ca25">'[17]Analisis Unitarios'!$E$321</definedName>
    <definedName name="costo.sumin.asfalto">'[17]Analisis Unitarios'!$F$60</definedName>
    <definedName name="costo.tapa.registro">'[17]Analisis Unitarios'!$F$67</definedName>
    <definedName name="costo.transp.gl.ac30">'[17]Analisis Unitarios'!$F$131</definedName>
    <definedName name="costo.traslado.corto.patana">'[17]Analisis Unitarios'!$F$96</definedName>
    <definedName name="costo.traslado.largo.patana">'[17]Analisis Unitarios'!$F$95</definedName>
    <definedName name="costo.tub.18">'[17]Analisis Unitarios'!$F$93</definedName>
    <definedName name="costo.tub.21">'[17]Analisis Unitarios'!$F$92</definedName>
    <definedName name="costo.tub.24">'[17]Analisis Unitarios'!$F$91</definedName>
    <definedName name="costo.tub.36">'[17]Analisis Unitarios'!$F$89</definedName>
    <definedName name="costo.tub.42">'[17]Analisis Unitarios'!$F$88</definedName>
    <definedName name="costo.tub.48">'[17]Analisis Unitarios'!$F$87</definedName>
    <definedName name="costo.tub.60">'[17]Analisis Unitarios'!$F$86</definedName>
    <definedName name="costo.tub.72">'[17]Analisis Unitarios'!$F$85</definedName>
    <definedName name="costo.tub.8">'[17]Analisis Unitarios'!$F$94</definedName>
    <definedName name="costo.tubo.pvc.media.presion" localSheetId="0">#REF!</definedName>
    <definedName name="costo.tubo.pvc.media.presion">#REF!</definedName>
    <definedName name="costocapataz">'[31]Analisis Unit. '!$G$3</definedName>
    <definedName name="costoobrero">'[31]Analisis Unit. '!$G$5</definedName>
    <definedName name="costotecesp">'[31]Analisis Unit. '!$G$4</definedName>
    <definedName name="COT_302" localSheetId="0">#REF!</definedName>
    <definedName name="COT_302">#REF!</definedName>
    <definedName name="COT_360" localSheetId="0">#REF!</definedName>
    <definedName name="COT_360">#REF!</definedName>
    <definedName name="COT_361" localSheetId="0">#REF!</definedName>
    <definedName name="COT_361">#REF!</definedName>
    <definedName name="COT_364" localSheetId="0">#REF!</definedName>
    <definedName name="COT_364">#REF!</definedName>
    <definedName name="cotizaciones">[26]Cotizaciones!$A$1:$H$562</definedName>
    <definedName name="COTIZADO_EN" localSheetId="0">#REF!</definedName>
    <definedName name="COTIZADO_EN">#REF!</definedName>
    <definedName name="CPANEL" localSheetId="0">#REF!</definedName>
    <definedName name="CPANEL">#REF!</definedName>
    <definedName name="cprestamo">[32]EQUIPOS!$D$27</definedName>
    <definedName name="CPVC" localSheetId="0">#REF!</definedName>
    <definedName name="CPVC">#REF!</definedName>
    <definedName name="CPVCTANGIT125" localSheetId="0">#REF!</definedName>
    <definedName name="CPVCTANGIT125">#REF!</definedName>
    <definedName name="CPVCTANGIT230" localSheetId="0">#REF!</definedName>
    <definedName name="CPVCTANGIT230">#REF!</definedName>
    <definedName name="CPVCTANGIT460" localSheetId="0">#REF!</definedName>
    <definedName name="CPVCTANGIT460">#REF!</definedName>
    <definedName name="CPVCTANGIT920" localSheetId="0">#REF!</definedName>
    <definedName name="CPVCTANGIT920">#REF!</definedName>
    <definedName name="CRISTMIN" localSheetId="0">#REF!</definedName>
    <definedName name="CRISTMIN">#REF!</definedName>
    <definedName name="CSALIDA1" localSheetId="0">#REF!</definedName>
    <definedName name="CSALIDA1">#REF!</definedName>
    <definedName name="CSALIDA112" localSheetId="0">#REF!</definedName>
    <definedName name="CSALIDA112">#REF!</definedName>
    <definedName name="CSALIDA114" localSheetId="0">#REF!</definedName>
    <definedName name="CSALIDA114">#REF!</definedName>
    <definedName name="CSALIDA12Y34" localSheetId="0">#REF!</definedName>
    <definedName name="CSALIDA12Y34">#REF!</definedName>
    <definedName name="CSALIDA2" localSheetId="0">#REF!</definedName>
    <definedName name="CSALIDA2">#REF!</definedName>
    <definedName name="CTC" localSheetId="0">#REF!</definedName>
    <definedName name="CTC">#REF!</definedName>
    <definedName name="CTEJA" localSheetId="0">#REF!</definedName>
    <definedName name="CTEJA">#REF!</definedName>
    <definedName name="CTG1CAM" localSheetId="0">#REF!</definedName>
    <definedName name="CTG1CAM">#REF!</definedName>
    <definedName name="CTG2CAM" localSheetId="0">#REF!</definedName>
    <definedName name="CTG2CAM">#REF!</definedName>
    <definedName name="CTIMBRECOR" localSheetId="0">#REF!</definedName>
    <definedName name="CTIMBRECOR">#REF!</definedName>
    <definedName name="CTUBHG12Y34" localSheetId="0">#REF!</definedName>
    <definedName name="CTUBHG12Y34">#REF!</definedName>
    <definedName name="Cuadro_Resumen" localSheetId="0">#REF!</definedName>
    <definedName name="Cuadro_Resumen">#REF!</definedName>
    <definedName name="CUB" localSheetId="0">[1]Presup.!#REF!</definedName>
    <definedName name="CUB">[1]Presup.!#REF!</definedName>
    <definedName name="Cubo_para_vaciado_de_Hormigón" localSheetId="0">#REF!</definedName>
    <definedName name="Cubo_para_vaciado_de_Hormigón">#REF!</definedName>
    <definedName name="Cubo_para_vaciado_de_Hormigón_2">#N/A</definedName>
    <definedName name="Cubo_para_vaciado_de_Hormigón_3">#N/A</definedName>
    <definedName name="CUBREFALTA38" localSheetId="0">#REF!</definedName>
    <definedName name="CUBREFALTA38">#REF!</definedName>
    <definedName name="cunetasi" localSheetId="0">#REF!</definedName>
    <definedName name="cunetasi">#REF!</definedName>
    <definedName name="cunetasii" localSheetId="0">#REF!</definedName>
    <definedName name="cunetasii">#REF!</definedName>
    <definedName name="cunetasiii" localSheetId="0">#REF!</definedName>
    <definedName name="cunetasiii">#REF!</definedName>
    <definedName name="cunetasiiii" localSheetId="0">#REF!</definedName>
    <definedName name="cunetasiiii">#REF!</definedName>
    <definedName name="Curado_y_Aditivo" localSheetId="0">#REF!</definedName>
    <definedName name="Curado_y_Aditivo">#REF!</definedName>
    <definedName name="Curado_y_Aditivo_2">#N/A</definedName>
    <definedName name="Curado_y_Aditivo_3">#N/A</definedName>
    <definedName name="CVERTEDERO" localSheetId="0">#REF!</definedName>
    <definedName name="CVERTEDERO">#REF!</definedName>
    <definedName name="cvi" localSheetId="0">#REF!</definedName>
    <definedName name="cvi">#REF!</definedName>
    <definedName name="cvii" localSheetId="0">#REF!</definedName>
    <definedName name="cvii">#REF!</definedName>
    <definedName name="cviii" localSheetId="0">#REF!</definedName>
    <definedName name="cviii">#REF!</definedName>
    <definedName name="cviiii" localSheetId="0">#REF!</definedName>
    <definedName name="cviiii">#REF!</definedName>
    <definedName name="CZINC" localSheetId="0">#REF!</definedName>
    <definedName name="CZINC">#REF!</definedName>
    <definedName name="CZOCCOR" localSheetId="0">#REF!</definedName>
    <definedName name="CZOCCOR">#REF!</definedName>
    <definedName name="CZOCCORESC" localSheetId="0">#REF!</definedName>
    <definedName name="CZOCCORESC">#REF!</definedName>
    <definedName name="CZOCGRAESC" localSheetId="0">#REF!</definedName>
    <definedName name="CZOCGRAESC">#REF!</definedName>
    <definedName name="CZOCGRAPISO" localSheetId="0">#REF!</definedName>
    <definedName name="CZOCGRAPISO">#REF!</definedName>
    <definedName name="D" localSheetId="0">[36]peso!#REF!</definedName>
    <definedName name="D">[36]peso!#REF!</definedName>
    <definedName name="D_2">#N/A</definedName>
    <definedName name="D_3">#N/A</definedName>
    <definedName name="D7H">[20]EQUIPOS!$I$9</definedName>
    <definedName name="D8K">[20]EQUIPOS!$I$8</definedName>
    <definedName name="d8r" localSheetId="0">'[18]Listado Equipos a utilizar'!#REF!</definedName>
    <definedName name="d8r">'[18]Listado Equipos a utilizar'!#REF!</definedName>
    <definedName name="D8T">'[22]Resumen Precio Equipos'!$I$13</definedName>
    <definedName name="DD" localSheetId="0">#REF!</definedName>
    <definedName name="DD">#REF!</definedName>
    <definedName name="DEDE" localSheetId="0" hidden="1">#REF!</definedName>
    <definedName name="DEDE" hidden="1">#REF!</definedName>
    <definedName name="DEDE2" localSheetId="0" hidden="1">#REF!</definedName>
    <definedName name="DEDE2" hidden="1">#REF!</definedName>
    <definedName name="DEDE3" localSheetId="0" hidden="1">#REF!</definedName>
    <definedName name="DEDE3" hidden="1">#REF!</definedName>
    <definedName name="DEDE4" localSheetId="0">#REF!</definedName>
    <definedName name="DEDE4">#REF!</definedName>
    <definedName name="DEDE5" localSheetId="0" hidden="1">#REF!</definedName>
    <definedName name="DEDE5" hidden="1">#REF!</definedName>
    <definedName name="DEDE6" localSheetId="0" hidden="1">#REF!</definedName>
    <definedName name="DEDE6" hidden="1">#REF!</definedName>
    <definedName name="DEDE7" localSheetId="0" hidden="1">#REF!</definedName>
    <definedName name="DEDE7" hidden="1">#REF!</definedName>
    <definedName name="DEDE8" localSheetId="0">#REF!</definedName>
    <definedName name="DEDE8">#REF!</definedName>
    <definedName name="deducciones" localSheetId="0">#REF!</definedName>
    <definedName name="deducciones">#REF!</definedName>
    <definedName name="deducciones_2">"$#REF!.$M$62"</definedName>
    <definedName name="deducciones_3">"$#REF!.$M$62"</definedName>
    <definedName name="del" localSheetId="0">#REF!</definedName>
    <definedName name="del">#REF!</definedName>
    <definedName name="demo" localSheetId="0">#REF!</definedName>
    <definedName name="demo">#REF!</definedName>
    <definedName name="DERRCEMBLANCO" localSheetId="0">#REF!</definedName>
    <definedName name="DERRCEMBLANCO">#REF!</definedName>
    <definedName name="DERRCEMGRIS" localSheetId="0">#REF!</definedName>
    <definedName name="DERRCEMGRIS">#REF!</definedName>
    <definedName name="Derretido_Blanco">[19]Insumos!$B$50:$D$50</definedName>
    <definedName name="DERRETIDOBCO" localSheetId="0">#REF!</definedName>
    <definedName name="DERRETIDOBCO">#REF!</definedName>
    <definedName name="DERRETIDOBLANCO" localSheetId="0">#REF!</definedName>
    <definedName name="DERRETIDOBLANCO">#REF!</definedName>
    <definedName name="DERRETIDOCOLOR" localSheetId="0">#REF!</definedName>
    <definedName name="DERRETIDOCOLOR">#REF!</definedName>
    <definedName name="derretidocrema" localSheetId="0">#REF!</definedName>
    <definedName name="derretidocrema">#REF!</definedName>
    <definedName name="DERRETIDOGRIS" localSheetId="0">#REF!</definedName>
    <definedName name="DERRETIDOGRIS">#REF!</definedName>
    <definedName name="Desagüe_de_piso_de_2______INST." localSheetId="0">[7]Insumos!#REF!</definedName>
    <definedName name="Desagüe_de_piso_de_2______INST.">[7]Insumos!#REF!</definedName>
    <definedName name="Desagüe_de_techo_de_3" localSheetId="0">[7]Insumos!#REF!</definedName>
    <definedName name="Desagüe_de_techo_de_3">[7]Insumos!#REF!</definedName>
    <definedName name="Desagüe_de_techo_de_4" localSheetId="0">[7]Insumos!#REF!</definedName>
    <definedName name="Desagüe_de_techo_de_4">[7]Insumos!#REF!</definedName>
    <definedName name="DESAGUEBANERA" localSheetId="0">#REF!</definedName>
    <definedName name="DESAGUEBANERA">#REF!</definedName>
    <definedName name="DESAGUEDOBLEFRE" localSheetId="0">#REF!</definedName>
    <definedName name="DESAGUEDOBLEFRE">#REF!</definedName>
    <definedName name="DESCRIPCION" localSheetId="0">#REF!</definedName>
    <definedName name="DESCRIPCION">#REF!</definedName>
    <definedName name="DESENCARCO" localSheetId="0">#REF!</definedName>
    <definedName name="DESENCARCO">#REF!</definedName>
    <definedName name="DESENCCOL" localSheetId="0">#REF!</definedName>
    <definedName name="DESENCCOL">#REF!</definedName>
    <definedName name="DESENCDIN" localSheetId="0">#REF!</definedName>
    <definedName name="DESENCDIN">#REF!</definedName>
    <definedName name="DESENCFP275" localSheetId="0">#REF!</definedName>
    <definedName name="DESENCFP275">#REF!</definedName>
    <definedName name="DESENCFPADIC" localSheetId="0">#REF!</definedName>
    <definedName name="DESENCFPADIC">#REF!</definedName>
    <definedName name="DESENCVIGA" localSheetId="0">#REF!</definedName>
    <definedName name="DESENCVIGA">#REF!</definedName>
    <definedName name="desi" localSheetId="0">#REF!</definedName>
    <definedName name="desi">#REF!</definedName>
    <definedName name="desii" localSheetId="0">#REF!</definedName>
    <definedName name="desii">#REF!</definedName>
    <definedName name="desiii" localSheetId="0">#REF!</definedName>
    <definedName name="desiii">#REF!</definedName>
    <definedName name="desiiii" localSheetId="0">#REF!</definedName>
    <definedName name="desiiii">#REF!</definedName>
    <definedName name="DESMANTSE500CONTRA" localSheetId="0">#REF!</definedName>
    <definedName name="DESMANTSE500CONTRA">#REF!</definedName>
    <definedName name="desp" localSheetId="0">#REF!</definedName>
    <definedName name="desp">#REF!</definedName>
    <definedName name="DESP24">[15]Ana!$F$3809</definedName>
    <definedName name="DESP34">[15]Ana!$F$3819</definedName>
    <definedName name="DESP44">[15]Ana!$F$3829</definedName>
    <definedName name="DESP46" localSheetId="0">#REF!</definedName>
    <definedName name="DESP46">#REF!</definedName>
    <definedName name="DESPISO2CONTRA" localSheetId="0">#REF!</definedName>
    <definedName name="DESPISO2CONTRA">#REF!</definedName>
    <definedName name="DESPLU3">[15]Ana!$F$352</definedName>
    <definedName name="DESPLU4">[15]Ana!$F$359</definedName>
    <definedName name="desvi" localSheetId="0">#REF!</definedName>
    <definedName name="desvi">#REF!</definedName>
    <definedName name="desvii" localSheetId="0">#REF!</definedName>
    <definedName name="desvii">#REF!</definedName>
    <definedName name="desviii" localSheetId="0">#REF!</definedName>
    <definedName name="desviii">#REF!</definedName>
    <definedName name="desviiii" localSheetId="0">#REF!</definedName>
    <definedName name="desviiii">#REF!</definedName>
    <definedName name="DFC">'[37]V.Tierras A'!$H$17</definedName>
    <definedName name="dia.ayud.equip">'[17]Analisis Unitarios'!$F$16</definedName>
    <definedName name="dia.bomba">'[17]Analisis Unitarios'!$F$51</definedName>
    <definedName name="dia.cadenero">'[17]Analisis Unitarios'!$F$19</definedName>
    <definedName name="dia.camion.distrib">'[17]Analisis Unitarios'!$F$59</definedName>
    <definedName name="dia.capataz">'[17]Analisis Unitarios'!$F$10</definedName>
    <definedName name="dia.chofer.liv">'[17]Analisis Unitarios'!$F$21</definedName>
    <definedName name="dia.distribuidor.agreg">'[17]Analisis Unitarios'!$F$62</definedName>
    <definedName name="dia.nivelador">'[17]Analisis Unitarios'!$F$18</definedName>
    <definedName name="dia.obrero">'[17]Analisis Unitarios'!$F$14</definedName>
    <definedName name="dia.obrero.1ra" localSheetId="0">#REF!</definedName>
    <definedName name="dia.obrero.1ra">#REF!</definedName>
    <definedName name="dia.operador">'[17]Analisis Unitarios'!$F$15</definedName>
    <definedName name="dia.tec.1ra">'[17]Analisis Unitarios'!$F$12</definedName>
    <definedName name="dia.tec.esp" localSheetId="0">#REF!</definedName>
    <definedName name="dia.tec.esp">#REF!</definedName>
    <definedName name="dia.topografo">'[17]Analisis Unitarios'!$F$17</definedName>
    <definedName name="dia.trompo.lig">'[17]Analisis Unitarios'!$F$54</definedName>
    <definedName name="diames" localSheetId="0">#REF!</definedName>
    <definedName name="diames">#REF!</definedName>
    <definedName name="Diesel" localSheetId="0">[7]Insumos!#REF!</definedName>
    <definedName name="Diesel">[7]Insumos!#REF!</definedName>
    <definedName name="DISTAGUAYMOCONTRA" localSheetId="0">#REF!</definedName>
    <definedName name="DISTAGUAYMOCONTRA">#REF!</definedName>
    <definedName name="distribuidor">'[18]Listado Equipos a utilizar'!$I$12</definedName>
    <definedName name="DIVISA" localSheetId="0">#REF!</definedName>
    <definedName name="DIVISA">#REF!</definedName>
    <definedName name="dolar" localSheetId="0">#REF!</definedName>
    <definedName name="dolar">#REF!</definedName>
    <definedName name="drenajei" localSheetId="0">#REF!</definedName>
    <definedName name="drenajei">#REF!</definedName>
    <definedName name="drenajeii" localSheetId="0">#REF!</definedName>
    <definedName name="drenajeii">#REF!</definedName>
    <definedName name="drenajeiii" localSheetId="0">#REF!</definedName>
    <definedName name="drenajeiii">#REF!</definedName>
    <definedName name="drenajeiiii" localSheetId="0">#REF!</definedName>
    <definedName name="drenajeiiii">#REF!</definedName>
    <definedName name="drenajeiiiii" localSheetId="0">#REF!</definedName>
    <definedName name="drenajeiiiii">#REF!</definedName>
    <definedName name="drenajeiiiiii" localSheetId="0">#REF!</definedName>
    <definedName name="drenajeiiiiii">#REF!</definedName>
    <definedName name="drenajeiiiiiii" localSheetId="0">#REF!</definedName>
    <definedName name="drenajeiiiiiii">#REF!</definedName>
    <definedName name="dtecnica">'[22]Resumen Precio Equipos'!$C$27</definedName>
    <definedName name="DUCHAFRIAHG">[15]Ana!$F$3862</definedName>
    <definedName name="DUCHAPVC" localSheetId="0">#REF!</definedName>
    <definedName name="DUCHAPVC">#REF!</definedName>
    <definedName name="DUCHAPVCCPVC" localSheetId="0">#REF!</definedName>
    <definedName name="DUCHAPVCCPVC">#REF!</definedName>
    <definedName name="dulce" localSheetId="0">#REF!</definedName>
    <definedName name="dulce">#REF!</definedName>
    <definedName name="dur" localSheetId="0">#REF!</definedName>
    <definedName name="dur">#REF!</definedName>
    <definedName name="DYNACA25">[20]EQUIPOS!$I$13</definedName>
    <definedName name="E" localSheetId="0">#REF!</definedName>
    <definedName name="E">#REF!</definedName>
    <definedName name="e214bft" localSheetId="0">'[18]Listado Equipos a utilizar'!#REF!</definedName>
    <definedName name="e214bft">'[18]Listado Equipos a utilizar'!#REF!</definedName>
    <definedName name="e320b" localSheetId="0">'[18]Listado Equipos a utilizar'!#REF!</definedName>
    <definedName name="e320b">'[18]Listado Equipos a utilizar'!#REF!</definedName>
    <definedName name="elementoHormigón">[38]Hormigón!$A:$K</definedName>
    <definedName name="EMERGE" localSheetId="0" hidden="1">'[23]ANALISIS STO DGO'!#REF!</definedName>
    <definedName name="EMERGE" hidden="1">'[23]ANALISIS STO DGO'!#REF!</definedName>
    <definedName name="EMERGENCY" localSheetId="0" hidden="1">'[23]ANALISIS STO DGO'!#REF!</definedName>
    <definedName name="EMERGENCY" hidden="1">'[23]ANALISIS STO DGO'!#REF!</definedName>
    <definedName name="Empalme_de_Pilotes" localSheetId="0">#REF!</definedName>
    <definedName name="Empalme_de_Pilotes">#REF!</definedName>
    <definedName name="Empalme_de_Pilotes_2">#N/A</definedName>
    <definedName name="Empalme_de_Pilotes_3">#N/A</definedName>
    <definedName name="EMPALME2" localSheetId="0">#REF!</definedName>
    <definedName name="EMPALME2">#REF!</definedName>
    <definedName name="EMPALME3" localSheetId="0">#REF!</definedName>
    <definedName name="EMPALME3">#REF!</definedName>
    <definedName name="EMPALME4" localSheetId="0">#REF!</definedName>
    <definedName name="EMPALME4">#REF!</definedName>
    <definedName name="EMPALME6" localSheetId="0">#REF!</definedName>
    <definedName name="EMPALME6">#REF!</definedName>
    <definedName name="EMPCOL">[15]Ana!$F$387</definedName>
    <definedName name="EMPEXTMA">[15]Ana!$F$407</definedName>
    <definedName name="EMPINTCONACEROYMALLACONTRA" localSheetId="0">#REF!</definedName>
    <definedName name="EMPINTCONACEROYMALLACONTRA">#REF!</definedName>
    <definedName name="EMPINTMA">[15]Ana!$F$399</definedName>
    <definedName name="EMPPULSCOL">[15]Ana!$F$438</definedName>
    <definedName name="EMPRAS">[15]Ana!$F$415</definedName>
    <definedName name="EMPRUS">[15]Ana!$F$430</definedName>
    <definedName name="EMPTECHO">[15]Ana!$F$423</definedName>
    <definedName name="Encache">[20]OBRAMANO!$F$43</definedName>
    <definedName name="encai" localSheetId="0">#REF!</definedName>
    <definedName name="encai">#REF!</definedName>
    <definedName name="encaii" localSheetId="0">#REF!</definedName>
    <definedName name="encaii">#REF!</definedName>
    <definedName name="encaiii" localSheetId="0">#REF!</definedName>
    <definedName name="encaiii">#REF!</definedName>
    <definedName name="encaiiii" localSheetId="0">#REF!</definedName>
    <definedName name="encaiiii">#REF!</definedName>
    <definedName name="eqacero" localSheetId="0">'[18]Listado Equipos a utilizar'!#REF!</definedName>
    <definedName name="eqacero">'[18]Listado Equipos a utilizar'!#REF!</definedName>
    <definedName name="EQU_12" localSheetId="0">#REF!</definedName>
    <definedName name="EQU_12">#REF!</definedName>
    <definedName name="EQU_18" localSheetId="0">#REF!</definedName>
    <definedName name="EQU_18">#REF!</definedName>
    <definedName name="EQU_25" localSheetId="0">#REF!</definedName>
    <definedName name="EQU_25">#REF!</definedName>
    <definedName name="EQU_27" localSheetId="0">#REF!</definedName>
    <definedName name="EQU_27">#REF!</definedName>
    <definedName name="EQU_36" localSheetId="0">#REF!</definedName>
    <definedName name="EQU_36">#REF!</definedName>
    <definedName name="EQU_38" localSheetId="0">#REF!</definedName>
    <definedName name="EQU_38">#REF!</definedName>
    <definedName name="EQU_49" localSheetId="0">#REF!</definedName>
    <definedName name="EQU_49">#REF!</definedName>
    <definedName name="EQU_5" localSheetId="0">#REF!</definedName>
    <definedName name="EQU_5">#REF!</definedName>
    <definedName name="EQU_53" localSheetId="0">#REF!</definedName>
    <definedName name="EQU_53">#REF!</definedName>
    <definedName name="Escalones_Granito_Fondo_Blanco____Incl._H_y_C_H" localSheetId="0">[7]Insumos!#REF!</definedName>
    <definedName name="Escalones_Granito_Fondo_Blanco____Incl._H_y_C_H">[7]Insumos!#REF!</definedName>
    <definedName name="escari" localSheetId="0">#REF!</definedName>
    <definedName name="escari">#REF!</definedName>
    <definedName name="escarii" localSheetId="0">#REF!</definedName>
    <definedName name="escarii">#REF!</definedName>
    <definedName name="escariii" localSheetId="0">#REF!</definedName>
    <definedName name="escariii">#REF!</definedName>
    <definedName name="escariiii" localSheetId="0">#REF!</definedName>
    <definedName name="escariiii">#REF!</definedName>
    <definedName name="ESCGRA23B">[15]Ana!$F$467</definedName>
    <definedName name="ESCGRA23C">[15]Ana!$F$473</definedName>
    <definedName name="ESCGRA23G">[15]Ana!$F$479</definedName>
    <definedName name="ESCGRABOTB">[15]Ana!$F$485</definedName>
    <definedName name="ESCGRABOTC">[15]Ana!$F$491</definedName>
    <definedName name="ESCMARAGLPR" localSheetId="0">'[39]analisis unitarios'!#REF!</definedName>
    <definedName name="ESCMARAGLPR">'[39]analisis unitarios'!#REF!</definedName>
    <definedName name="escobillones" localSheetId="0">'[18]Listado Equipos a utilizar'!#REF!</definedName>
    <definedName name="escobillones">'[18]Listado Equipos a utilizar'!#REF!</definedName>
    <definedName name="ESCSUPCHAB" localSheetId="0">#REF!</definedName>
    <definedName name="ESCSUPCHAB">#REF!</definedName>
    <definedName name="ESCSUPCHAC">[15]Ana!$F$509</definedName>
    <definedName name="ESCVIBB">[15]Ana!$F$515</definedName>
    <definedName name="ESCVIBC">[15]Ana!$F$521</definedName>
    <definedName name="ESCVIBG">[15]Ana!$F$527</definedName>
    <definedName name="Eslingas" localSheetId="0">#REF!</definedName>
    <definedName name="Eslingas">#REF!</definedName>
    <definedName name="Eslingas_2">#N/A</definedName>
    <definedName name="Eslingas_3">#N/A</definedName>
    <definedName name="Estopa">[19]Insumos!$B$67:$D$67</definedName>
    <definedName name="ESTRIA">[15]Ana!$F$448</definedName>
    <definedName name="ESTRUCTMET" localSheetId="0">#REF!</definedName>
    <definedName name="ESTRUCTMET">#REF!</definedName>
    <definedName name="ex320b" localSheetId="0">'[18]Listado Equipos a utilizar'!#REF!</definedName>
    <definedName name="ex320b">'[18]Listado Equipos a utilizar'!#REF!</definedName>
    <definedName name="exc.car.equipo.3m">'[17]Analisis Unitarios'!$E$545</definedName>
    <definedName name="exc.carguio.equipo.45m">'[17]Analisis Unitarios'!$E$546</definedName>
    <definedName name="exc.equipo.4.5m">'[17]Analisis Unitarios'!$E$543</definedName>
    <definedName name="exc.motoniveladora">'[17]Analisis Unitarios'!$E$511</definedName>
    <definedName name="ExC_003" localSheetId="0">#REF!</definedName>
    <definedName name="ExC_003">#REF!</definedName>
    <definedName name="ExC_004" localSheetId="0">#REF!</definedName>
    <definedName name="ExC_004">#REF!</definedName>
    <definedName name="EXC_NO_CLASIF" localSheetId="0">#REF!</definedName>
    <definedName name="EXC_NO_CLASIF">#REF!</definedName>
    <definedName name="Excavación_Tierra___AM">[19]Insumos!$B$134:$D$134</definedName>
    <definedName name="excavadora" localSheetId="0">'[18]Listado Equipos a utilizar'!#REF!</definedName>
    <definedName name="excavadora">'[18]Listado Equipos a utilizar'!#REF!</definedName>
    <definedName name="excavadora235">[20]EQUIPOS!$I$16</definedName>
    <definedName name="EXCCALMANO3" localSheetId="0">#REF!</definedName>
    <definedName name="EXCCALMANO3">#REF!</definedName>
    <definedName name="EXCCALMANO5" localSheetId="0">#REF!</definedName>
    <definedName name="EXCCALMANO5">#REF!</definedName>
    <definedName name="EXCCALMANO7" localSheetId="0">#REF!</definedName>
    <definedName name="EXCCALMANO7">#REF!</definedName>
    <definedName name="Excel_BuiltIn__FilterDatabase_2" localSheetId="0">#REF!</definedName>
    <definedName name="Excel_BuiltIn__FilterDatabase_2">#REF!</definedName>
    <definedName name="Excel_BuiltIn__FilterDatabase_3" localSheetId="0">#REF!</definedName>
    <definedName name="Excel_BuiltIn__FilterDatabase_3">#REF!</definedName>
    <definedName name="EXCHAMANO3" localSheetId="0">#REF!</definedName>
    <definedName name="EXCHAMANO3">#REF!</definedName>
    <definedName name="EXCRBLAMANO3" localSheetId="0">#REF!</definedName>
    <definedName name="EXCRBLAMANO3">#REF!</definedName>
    <definedName name="EXCRBLAMANO5" localSheetId="0">#REF!</definedName>
    <definedName name="EXCRBLAMANO5">#REF!</definedName>
    <definedName name="EXCRBLAMANO7" localSheetId="0">#REF!</definedName>
    <definedName name="EXCRBLAMANO7">#REF!</definedName>
    <definedName name="EXCRCOM3">'[25]Mano de Obra'!$D$556</definedName>
    <definedName name="EXCRCOM5" localSheetId="0">#REF!</definedName>
    <definedName name="EXCRCOM5">#REF!</definedName>
    <definedName name="EXCRCOM7" localSheetId="0">#REF!</definedName>
    <definedName name="EXCRCOM7">#REF!</definedName>
    <definedName name="EXCRDURMANO3" localSheetId="0">#REF!</definedName>
    <definedName name="EXCRDURMANO3">#REF!</definedName>
    <definedName name="EXCRDURMANO5" localSheetId="0">#REF!</definedName>
    <definedName name="EXCRDURMANO5">#REF!</definedName>
    <definedName name="EXCRDURMANO7" localSheetId="0">#REF!</definedName>
    <definedName name="EXCRDURMANO7">#REF!</definedName>
    <definedName name="EXCRTOSCAMANO3" localSheetId="0">#REF!</definedName>
    <definedName name="EXCRTOSCAMANO3">#REF!</definedName>
    <definedName name="EXCRTOSCAMANO5" localSheetId="0">#REF!</definedName>
    <definedName name="EXCRTOSCAMANO5">#REF!</definedName>
    <definedName name="EXCRTOSCAMANO7" localSheetId="0">#REF!</definedName>
    <definedName name="EXCRTOSCAMANO7">#REF!</definedName>
    <definedName name="EXCTIERRAMANO3" localSheetId="0">#REF!</definedName>
    <definedName name="EXCTIERRAMANO3">#REF!</definedName>
    <definedName name="EXCTIERRAMANO5" localSheetId="0">#REF!</definedName>
    <definedName name="EXCTIERRAMANO5">#REF!</definedName>
    <definedName name="EXCTIERRAMANO7" localSheetId="0">#REF!</definedName>
    <definedName name="EXCTIERRAMANO7">#REF!</definedName>
    <definedName name="exesi" localSheetId="0">#REF!</definedName>
    <definedName name="exesi">#REF!</definedName>
    <definedName name="exesii" localSheetId="0">#REF!</definedName>
    <definedName name="exesii">#REF!</definedName>
    <definedName name="exesiii" localSheetId="0">#REF!</definedName>
    <definedName name="exesiii">#REF!</definedName>
    <definedName name="exesiiii" localSheetId="0">#REF!</definedName>
    <definedName name="exesiiii">#REF!</definedName>
    <definedName name="FAB_10" localSheetId="0">#REF!</definedName>
    <definedName name="FAB_10">#REF!</definedName>
    <definedName name="FAB_35" localSheetId="0">#REF!</definedName>
    <definedName name="FAB_35">#REF!</definedName>
    <definedName name="fac.esp.gra" localSheetId="0">#REF!</definedName>
    <definedName name="fac.esp.gra">#REF!</definedName>
    <definedName name="Fac.optimi.asfalto">'[17]Analisis Unitarios'!$K$19</definedName>
    <definedName name="Fac.optimi.mov.tierr">'[17]Analisis Unitarios'!$K$15</definedName>
    <definedName name="Fac.optimi.obras.arte" localSheetId="0">#REF!</definedName>
    <definedName name="Fac.optimi.obras.arte">#REF!</definedName>
    <definedName name="fact" localSheetId="0">[40]Presup!#REF!</definedName>
    <definedName name="fact">[40]Presup!#REF!</definedName>
    <definedName name="FactOdeMVarias" localSheetId="0">[41]INSUMOS!#REF!</definedName>
    <definedName name="FactOdeMVarias">[41]INSUMOS!#REF!</definedName>
    <definedName name="factor" localSheetId="0">#REF!</definedName>
    <definedName name="factor">#REF!</definedName>
    <definedName name="FactorElectricidad" localSheetId="0">[41]INSUMOS!#REF!</definedName>
    <definedName name="FactorElectricidad">[41]INSUMOS!#REF!</definedName>
    <definedName name="FactorHerreria">[41]INSUMOS!$B$7</definedName>
    <definedName name="FactorOdeMElect" localSheetId="0">[41]INSUMOS!#REF!</definedName>
    <definedName name="FactorOdeMElect">[41]INSUMOS!#REF!</definedName>
    <definedName name="FactorOdeMPeonAlbCarp" localSheetId="0">[41]INSUMOS!#REF!</definedName>
    <definedName name="FactorOdeMPeonAlbCarp">[41]INSUMOS!#REF!</definedName>
    <definedName name="FactorOdeMPlomeria" localSheetId="0">[41]INSUMOS!#REF!</definedName>
    <definedName name="FactorOdeMPlomeria">[41]INSUMOS!#REF!</definedName>
    <definedName name="FactorOdeMVarias" localSheetId="0">[41]INSUMOS!#REF!</definedName>
    <definedName name="FactorOdeMVarias">[41]INSUMOS!#REF!</definedName>
    <definedName name="FactorPeonesAlbCarp" localSheetId="0">[41]INSUMOS!#REF!</definedName>
    <definedName name="FactorPeonesAlbCarp">[41]INSUMOS!#REF!</definedName>
    <definedName name="FactorPlomeria" localSheetId="0">[41]INSUMOS!#REF!</definedName>
    <definedName name="FactorPlomeria">[41]INSUMOS!#REF!</definedName>
    <definedName name="FALLEBA10" localSheetId="0">#REF!</definedName>
    <definedName name="FALLEBA10">#REF!</definedName>
    <definedName name="FALLEBA6" localSheetId="0">#REF!</definedName>
    <definedName name="FALLEBA6">#REF!</definedName>
    <definedName name="fcs" localSheetId="0">#REF!</definedName>
    <definedName name="fcs">#REF!</definedName>
    <definedName name="fct" localSheetId="0">[40]Presup!#REF!</definedName>
    <definedName name="fct">[40]Presup!#REF!</definedName>
    <definedName name="fdcementogris">'[31]Analisis Unit. '!$F$34</definedName>
    <definedName name="FE">'[42]mov. tierra'!$D$28</definedName>
    <definedName name="FEa">'[43]V.Tierras A'!$D$9</definedName>
    <definedName name="FECHA" localSheetId="0">#REF!</definedName>
    <definedName name="FECHA">#REF!</definedName>
    <definedName name="FER_353" localSheetId="0">#REF!</definedName>
    <definedName name="FER_353">#REF!</definedName>
    <definedName name="FER_354" localSheetId="0">#REF!</definedName>
    <definedName name="FER_354">#REF!</definedName>
    <definedName name="FER_355" localSheetId="0">#REF!</definedName>
    <definedName name="FER_355">#REF!</definedName>
    <definedName name="FF" localSheetId="0" hidden="1">#REF!</definedName>
    <definedName name="FF" hidden="1">#REF!</definedName>
    <definedName name="FI" localSheetId="0">#REF!</definedName>
    <definedName name="FI">#REF!</definedName>
    <definedName name="FIN" localSheetId="0">#REF!</definedName>
    <definedName name="FIN">#REF!</definedName>
    <definedName name="FINOTECHOBER">[15]Ana!$F$5355</definedName>
    <definedName name="FINOTECHOINCL">[15]Ana!$F$5361</definedName>
    <definedName name="FINOTECHOPLA">[15]Ana!$F$5367</definedName>
    <definedName name="FLUXOMETROINODORO" localSheetId="0">#REF!</definedName>
    <definedName name="FLUXOMETROINODORO">#REF!</definedName>
    <definedName name="FLUXOMETROORINAL" localSheetId="0">#REF!</definedName>
    <definedName name="FLUXOMETROORINAL">#REF!</definedName>
    <definedName name="fmo" localSheetId="0">#REF!</definedName>
    <definedName name="fmo">#REF!</definedName>
    <definedName name="fmos" localSheetId="0">#REF!</definedName>
    <definedName name="fmos">#REF!</definedName>
    <definedName name="FORMALETA" localSheetId="0">#REF!</definedName>
    <definedName name="FORMALETA">#REF!</definedName>
    <definedName name="FR" localSheetId="0">[8]A!#REF!</definedName>
    <definedName name="FR">[8]A!#REF!</definedName>
    <definedName name="FRAGUA">[15]Ana!$F$371</definedName>
    <definedName name="FREG1HG">[15]Ana!$F$3918</definedName>
    <definedName name="FREG1PVCCPVC" localSheetId="0">#REF!</definedName>
    <definedName name="FREG1PVCCPVC">#REF!</definedName>
    <definedName name="FREG2HG">[15]Ana!$F$3890</definedName>
    <definedName name="FREG2PVCCPVC" localSheetId="0">#REF!</definedName>
    <definedName name="FREG2PVCCPVC">#REF!</definedName>
    <definedName name="FREGDOBLE" localSheetId="0">#REF!</definedName>
    <definedName name="FREGDOBLE">#REF!</definedName>
    <definedName name="FREGRADERODOBLE" localSheetId="0">#REF!</definedName>
    <definedName name="FREGRADERODOBLE">#REF!</definedName>
    <definedName name="FZ" localSheetId="0">#REF!</definedName>
    <definedName name="FZ">#REF!</definedName>
    <definedName name="gabinetesandiroba">[44]INSUMOS!$F$303</definedName>
    <definedName name="GABPARCA" localSheetId="0">#REF!</definedName>
    <definedName name="GABPARCA">#REF!</definedName>
    <definedName name="GABPARCAPLY" localSheetId="0">#REF!</definedName>
    <definedName name="GABPARCAPLY">#REF!</definedName>
    <definedName name="GABPARPI" localSheetId="0">#REF!</definedName>
    <definedName name="GABPARPI">#REF!</definedName>
    <definedName name="GABPARPIPLY" localSheetId="0">#REF!</definedName>
    <definedName name="GABPARPIPLY">#REF!</definedName>
    <definedName name="GABPISCA" localSheetId="0">#REF!</definedName>
    <definedName name="GABPISCA">#REF!</definedName>
    <definedName name="GABPISCAPLY" localSheetId="0">#REF!</definedName>
    <definedName name="GABPISCAPLY">#REF!</definedName>
    <definedName name="GABPISPI" localSheetId="0">#REF!</definedName>
    <definedName name="GABPISPI">#REF!</definedName>
    <definedName name="GABPISPIPLY" localSheetId="0">#REF!</definedName>
    <definedName name="GABPISPIPLY">#REF!</definedName>
    <definedName name="GASOI" localSheetId="0">#REF!</definedName>
    <definedName name="GASOI">#REF!</definedName>
    <definedName name="GASOIL" localSheetId="0">#REF!</definedName>
    <definedName name="GASOIL">#REF!</definedName>
    <definedName name="GASOLINA">[15]Ins!$E$582</definedName>
    <definedName name="GASTOSGENERALES" localSheetId="0">#REF!</definedName>
    <definedName name="GASTOSGENERALES">#REF!</definedName>
    <definedName name="GASTOSGENERALES_2">"$#REF!.$#REF!$#REF!"</definedName>
    <definedName name="GASTOSGENERALES_3">"$#REF!.$#REF!$#REF!"</definedName>
    <definedName name="GASTOSGENERALESA" localSheetId="0">#REF!</definedName>
    <definedName name="GASTOSGENERALESA">#REF!</definedName>
    <definedName name="GASTOSGENERALESA_2">"$#REF!.$#REF!$#REF!"</definedName>
    <definedName name="GASTOSGENERALESA_3">"$#REF!.$#REF!$#REF!"</definedName>
    <definedName name="gavi" localSheetId="0">#REF!</definedName>
    <definedName name="gavi">#REF!</definedName>
    <definedName name="gavii" localSheetId="0">#REF!</definedName>
    <definedName name="gavii">#REF!</definedName>
    <definedName name="gaviii" localSheetId="0">#REF!</definedName>
    <definedName name="gaviii">#REF!</definedName>
    <definedName name="gaviiii" localSheetId="0">#REF!</definedName>
    <definedName name="gaviiii">#REF!</definedName>
    <definedName name="Gaviones">[20]MATERIALES!$G$32</definedName>
    <definedName name="GFGFF" localSheetId="0" hidden="1">#REF!</definedName>
    <definedName name="GFGFF" hidden="1">#REF!</definedName>
    <definedName name="GFSG" localSheetId="0" hidden="1">#REF!</definedName>
    <definedName name="GFSG" hidden="1">#REF!</definedName>
    <definedName name="glagua">'[31]Analisis Unit. '!$F$43</definedName>
    <definedName name="glpintura">'[31]Analisis Unit. '!$F$49</definedName>
    <definedName name="GOTEROCOL">[15]Ana!$F$453</definedName>
    <definedName name="GOTERORAN">[15]Ana!$F$458</definedName>
    <definedName name="GRAA_LAV_CLASIF">'[24]MATERIALES LISTADO'!$D$10</definedName>
    <definedName name="GRADER12G">[20]EQUIPOS!$I$11</definedName>
    <definedName name="graderm" localSheetId="0">'[18]Listado Equipos a utilizar'!#REF!</definedName>
    <definedName name="graderm">'[18]Listado Equipos a utilizar'!#REF!</definedName>
    <definedName name="GRAVA" localSheetId="0">#REF!</definedName>
    <definedName name="GRAVA">#REF!</definedName>
    <definedName name="Grava_de_1_2__3_4__Clasificada" localSheetId="0">[7]Insumos!#REF!</definedName>
    <definedName name="Grava_de_1_2__3_4__Clasificada">[7]Insumos!#REF!</definedName>
    <definedName name="GRAVAL" localSheetId="0">#REF!</definedName>
    <definedName name="GRAVAL">#REF!</definedName>
    <definedName name="Gravilla_1_2__3_16__Clasificada" localSheetId="0">[7]Insumos!#REF!</definedName>
    <definedName name="Gravilla_1_2__3_16__Clasificada">[7]Insumos!#REF!</definedName>
    <definedName name="Gravilla_de_3_4__3_8__Clasificada" localSheetId="0">[7]Insumos!#REF!</definedName>
    <definedName name="Gravilla_de_3_4__3_8__Clasificada">[7]Insumos!#REF!</definedName>
    <definedName name="Grúa_Manitowoc_2900" localSheetId="0">#REF!</definedName>
    <definedName name="Grúa_Manitowoc_2900">#REF!</definedName>
    <definedName name="Grúa_Manitowoc_2900_2">#N/A</definedName>
    <definedName name="Grúa_Manitowoc_2900_3">#N/A</definedName>
    <definedName name="h">[45]Analisis!$J$2</definedName>
    <definedName name="HAANT4015124238">[15]Ana!$F$542</definedName>
    <definedName name="HAANT4015180238">[15]Ana!$F$546</definedName>
    <definedName name="HAANT4015210238">[15]Ana!$F$550</definedName>
    <definedName name="HAANT4015240238" localSheetId="0">#REF!</definedName>
    <definedName name="HAANT4015240238">#REF!</definedName>
    <definedName name="HACOL20201244041238A20LIG">[15]Ana!$F$579</definedName>
    <definedName name="HACOL20201244041238A20MANO">[15]Ana!$F$583</definedName>
    <definedName name="HACOL20201244043814A20LIG">[15]Ana!$F$570</definedName>
    <definedName name="HACOL20201244043814A20MANO">[15]Ana!$F$574</definedName>
    <definedName name="HACOL2020180404122538A20">[15]Ana!$F$705</definedName>
    <definedName name="HACOL20201804041238A20">[15]Ana!$F$700</definedName>
    <definedName name="HACOL2020180604122538A20">[15]Ana!$F$715</definedName>
    <definedName name="HACOL20201806041238A20">[15]Ana!$F$710</definedName>
    <definedName name="HACOL20301244041238A20LIG">[15]Ana!$F$596</definedName>
    <definedName name="HACOL20301244041238A20MANO">[15]Ana!$F$600</definedName>
    <definedName name="HACOL2030180604122538A20">[15]Ana!$F$733</definedName>
    <definedName name="HACOL20301806041238A20">[15]Ana!$F$728</definedName>
    <definedName name="HACOL2040CISTCONTRA" localSheetId="0">#REF!</definedName>
    <definedName name="HACOL2040CISTCONTRA">#REF!</definedName>
    <definedName name="HACOL2040PORTCISTCONTRA" localSheetId="0">#REF!</definedName>
    <definedName name="HACOL2040PORTCISTCONTRA">#REF!</definedName>
    <definedName name="HACOL30301244081238A20LIG">[15]Ana!$F$613</definedName>
    <definedName name="HACOL30301244081238A20MANO">[15]Ana!$F$617</definedName>
    <definedName name="HACOL3030180408122538A30">[15]Ana!$F$766</definedName>
    <definedName name="HACOL3030180408122538A30PORT">[15]Ana!$F$771</definedName>
    <definedName name="HACOL30301804081238A30">[15]Ana!$F$756</definedName>
    <definedName name="HACOL30301804081238A30PORT">[15]Ana!$F$761</definedName>
    <definedName name="HACOL3030180608122538A30">[15]Ana!$F$788</definedName>
    <definedName name="HACOL3030180608122538A30PORT">[15]Ana!$F$793</definedName>
    <definedName name="HACOL30301806081238A30">[15]Ana!$F$777</definedName>
    <definedName name="HACOL30301806081238A30PORT">[15]Ana!$F$782</definedName>
    <definedName name="HACOL30302104043438A30">[15]Ana!$F$949</definedName>
    <definedName name="HACOL30302104043438A30PORT">[15]Ana!$F$954</definedName>
    <definedName name="HACOL30302106043438A30">[15]Ana!$F$960</definedName>
    <definedName name="HACOL30302106043438A30PORT">[15]Ana!$F$965</definedName>
    <definedName name="HACOL30302404043438A30">[15]Ana!$F$1121</definedName>
    <definedName name="HACOL30302404043438A30PORT">[15]Ana!$F$1126</definedName>
    <definedName name="HACOL30302406043438A30">[15]Ana!$F$1132</definedName>
    <definedName name="HACOL30302406043438A30PORT">[15]Ana!$F$1137</definedName>
    <definedName name="HACOL30401244043438A30LIG">[15]Ana!$F$630</definedName>
    <definedName name="HACOL30401244043438A30MANO">[15]Ana!$F$634</definedName>
    <definedName name="HACOL30401804043438A30">[15]Ana!$F$806</definedName>
    <definedName name="HACOL30401804043438A30PORT">[15]Ana!$F$811</definedName>
    <definedName name="HACOL30401806043438A30">[15]Ana!$F$817</definedName>
    <definedName name="HACOL30401806043438A30PORT">[15]Ana!$F$822</definedName>
    <definedName name="HACOL30402104043438A30">[15]Ana!$F$978</definedName>
    <definedName name="HACOL30402104043438A30PORT">[15]Ana!$F$983</definedName>
    <definedName name="HACOL30402106043438A30">[15]Ana!$F$989</definedName>
    <definedName name="HACOL30402106043438A30PORT">[15]Ana!$F$994</definedName>
    <definedName name="HACOL30402404043438A30">[15]Ana!$F$1150</definedName>
    <definedName name="HACOL30402404043438A30PORT">[15]Ana!$F$1155</definedName>
    <definedName name="HACOL30402406043438A30">[15]Ana!$F$1161</definedName>
    <definedName name="HACOL30402406043438A30PORT">[15]Ana!$F$1166</definedName>
    <definedName name="HACOL3040ENTRADAESTECONTRA" localSheetId="0">#REF!</definedName>
    <definedName name="HACOL3040ENTRADAESTECONTRA">#REF!</definedName>
    <definedName name="HACOL40401244041243438A20LIG">[15]Ana!$F$648</definedName>
    <definedName name="HACOL40401244041243438A20MANO">[15]Ana!$F$652</definedName>
    <definedName name="HACOL4040180404124342538A20">[15]Ana!$F$847</definedName>
    <definedName name="HACOL4040180404124342538A20PORT">[15]Ana!$F$852</definedName>
    <definedName name="HACOL40401804041243438A20">[15]Ana!$F$836</definedName>
    <definedName name="HACOL40401804041243438A20PORT">[15]Ana!$F$841</definedName>
    <definedName name="HACOL4040180604124342538A30">[15]Ana!$F$871</definedName>
    <definedName name="HACOL4040180604124342538A30PORT">[15]Ana!$F$876</definedName>
    <definedName name="HACOL40401806041243438A30">[15]Ana!$F$859</definedName>
    <definedName name="HACOL40401806041243438A30PORT">[15]Ana!$F$864</definedName>
    <definedName name="HACOL4040210404122543438A20">[15]Ana!$F$1019</definedName>
    <definedName name="HACOL4040210404122543438A20PORT">[15]Ana!$F$1024</definedName>
    <definedName name="HACOL40402104041243438A20">[15]Ana!$F$1008</definedName>
    <definedName name="HACOL40402104041243438A20PORT">[15]Ana!$F$1013</definedName>
    <definedName name="HACOL4040210604122543438A30">[15]Ana!$F$1043</definedName>
    <definedName name="HACOL4040210604122543438A30PORT">[15]Ana!$F$1048</definedName>
    <definedName name="HACOL40402106041243438A30">[15]Ana!$F$1031</definedName>
    <definedName name="HACOL40402106041243438A30PORT">[15]Ana!$F$1036</definedName>
    <definedName name="HACOL4040240404122543438A20">[15]Ana!$F$1191</definedName>
    <definedName name="HACOL4040240404122543438A20PORT">[15]Ana!$F$1196</definedName>
    <definedName name="HACOL40402404041243438A20">[15]Ana!$F$1180</definedName>
    <definedName name="HACOL40402404041243438A20PORT">[15]Ana!$F$1185</definedName>
    <definedName name="HACOL4040240604122543438A30">[15]Ana!$F$1215</definedName>
    <definedName name="HACOL4040240604122543438A30PORT">[15]Ana!$F$1220</definedName>
    <definedName name="HACOL40402406041243438A30">[15]Ana!$F$1203</definedName>
    <definedName name="HACOL40402406041243438A30PORT">[15]Ana!$F$1208</definedName>
    <definedName name="HACOL5050124404344138A20LIG">[15]Ana!$F$666</definedName>
    <definedName name="HACOL5050124404344138A20MANO">[15]Ana!$F$670</definedName>
    <definedName name="HACOL5050180404344138A20">[15]Ana!$F$890</definedName>
    <definedName name="HACOL5050180404344138A20PORT">[15]Ana!$F$895</definedName>
    <definedName name="HACOL5050180604344138A20">[15]Ana!$F$902</definedName>
    <definedName name="HACOL5050180604344138A20PORT">[15]Ana!$F$907</definedName>
    <definedName name="HACOL5050210404344138A20">[15]Ana!$F$1062</definedName>
    <definedName name="HACOL5050210404344138A20PORT">[15]Ana!$F$1067</definedName>
    <definedName name="HACOL5050210604344138A20">[15]Ana!$F$1074</definedName>
    <definedName name="HACOL5050210604344138A20PORT">[15]Ana!$F$1079</definedName>
    <definedName name="HACOL5050240404344138A20">[15]Ana!$F$1234</definedName>
    <definedName name="HACOL5050240404344138A20PORT">[15]Ana!$F$1239</definedName>
    <definedName name="HACOL5050240604344138A20">[15]Ana!$F$1246</definedName>
    <definedName name="HACOL5050240604344138A20PORT">[15]Ana!$F$1251</definedName>
    <definedName name="HACOL60601244012138A20LIG">[15]Ana!$F$683</definedName>
    <definedName name="HACOL60601244012138A20MANO">[15]Ana!$F$687</definedName>
    <definedName name="HACOL60601804012138A20">[15]Ana!$F$920</definedName>
    <definedName name="HACOL60601804012138A30PORT">[15]Ana!$F$925</definedName>
    <definedName name="HACOL60601806012138A30">[15]Ana!$F$931</definedName>
    <definedName name="HACOL60601806012138A30PORT">[15]Ana!$F$936</definedName>
    <definedName name="HACOL60602104012138A20">[15]Ana!$F$1092</definedName>
    <definedName name="HACOL60602104012138A30PORT">[15]Ana!$F$1097</definedName>
    <definedName name="HACOL60602106012138A30">[15]Ana!$F$1103</definedName>
    <definedName name="HACOL60602106012138A30PORT">[15]Ana!$F$1108</definedName>
    <definedName name="HACOL60602404012138A20">[15]Ana!$F$1264</definedName>
    <definedName name="HACOL60602404012138A20PORT">[15]Ana!$F$1269</definedName>
    <definedName name="HACOL60602406012138A20">[15]Ana!$F$1275</definedName>
    <definedName name="HACOL60602406012138A20PORT">[15]Ana!$F$1280</definedName>
    <definedName name="HACOLA15201244043814A20LIG">[15]Ana!$F$1295</definedName>
    <definedName name="HACOLA15201244043814A20MANO">[15]Ana!$F$1307</definedName>
    <definedName name="HACOLA15201244043838A20LIG" localSheetId="0">#REF!</definedName>
    <definedName name="HACOLA15201244043838A20LIG">#REF!</definedName>
    <definedName name="HACOLA15201244043838A20MANO" localSheetId="0">#REF!</definedName>
    <definedName name="HACOLA15201244043838A20MANO">#REF!</definedName>
    <definedName name="HACOLA20201244043814A20LIG">[15]Ana!$F$1343</definedName>
    <definedName name="HACOLA20201244043814A20MANO">[15]Ana!$F$1355</definedName>
    <definedName name="HADIN10201244023821214A20LIG">[15]Ana!$F$1371</definedName>
    <definedName name="HADIN10201244023821214A20MANO">[15]Ana!$F$1384</definedName>
    <definedName name="HADIN10201804023821214A20">[15]Ana!$F$1473</definedName>
    <definedName name="HADIN15201244023831214A20LIG">[15]Ana!$F$1397</definedName>
    <definedName name="HADIN15201244023831214A20MANO">[15]Ana!$F$1410</definedName>
    <definedName name="HADIN15201244023831238A20LIG" localSheetId="0">#REF!</definedName>
    <definedName name="HADIN15201244023831238A20LIG">#REF!</definedName>
    <definedName name="HADIN15201244023831238A20MANO" localSheetId="0">#REF!</definedName>
    <definedName name="HADIN15201244023831238A20MANO">#REF!</definedName>
    <definedName name="HADIN15201804023831214A20">[15]Ana!$F$1486</definedName>
    <definedName name="HADIN20201244023831238A20LIG">[15]Ana!$F$1448</definedName>
    <definedName name="HADIN20201244023831238A20MANO">[15]Ana!$F$1460</definedName>
    <definedName name="HADIN20201804023831238A20">[15]Ana!$F$1498</definedName>
    <definedName name="hai" localSheetId="0">#REF!</definedName>
    <definedName name="hai">#REF!</definedName>
    <definedName name="haii" localSheetId="0">#REF!</definedName>
    <definedName name="haii">#REF!</definedName>
    <definedName name="haiii" localSheetId="0">#REF!</definedName>
    <definedName name="haiii">#REF!</definedName>
    <definedName name="haiiii" localSheetId="0">#REF!</definedName>
    <definedName name="haiiii">#REF!</definedName>
    <definedName name="HALOS10124403825A25LIGW">[15]Ana!$F$1517</definedName>
    <definedName name="HALOS101244038A25LIGW">[15]Ana!$F$1513</definedName>
    <definedName name="HALOS10124603825A25LIGW">[15]Ana!$F$1527</definedName>
    <definedName name="HALOS101246038A25LIGW">[15]Ana!$F$1522</definedName>
    <definedName name="HALOS10180403825A25">[15]Ana!$F$1569</definedName>
    <definedName name="HALOS101804038A25">[15]Ana!$F$1565</definedName>
    <definedName name="HALOS10180603825A25">[15]Ana!$F$1579</definedName>
    <definedName name="HALOS101806038A25">[15]Ana!$F$1574</definedName>
    <definedName name="HALOS12124403825A25LIGW">[15]Ana!$F$1543</definedName>
    <definedName name="HALOS121244038A25LIGW">[15]Ana!$F$1539</definedName>
    <definedName name="HALOS12124603825A25LIGW">[15]Ana!$F$1553</definedName>
    <definedName name="HALOS121246038A25LIGW">[15]Ana!$F$1548</definedName>
    <definedName name="HALOS12180403825A25">[15]Ana!$F$1595</definedName>
    <definedName name="HALOS121804038A25">[15]Ana!$F$1591</definedName>
    <definedName name="HALOS12180603825A25">[15]Ana!$F$1605</definedName>
    <definedName name="HALOS121806038A25">[15]Ana!$F$1600</definedName>
    <definedName name="HALOSAQUIEBRASOLCONTRA" localSheetId="0">#REF!</definedName>
    <definedName name="HALOSAQUIEBRASOLCONTRA">#REF!</definedName>
    <definedName name="HALSUPCISCONTRA" localSheetId="0">#REF!</definedName>
    <definedName name="HALSUPCISCONTRA">#REF!</definedName>
    <definedName name="HAMRAMPACONTRA" localSheetId="0">#REF!</definedName>
    <definedName name="HAMRAMPACONTRA">#REF!</definedName>
    <definedName name="HAMUR08210MALLAD2.31001CAR" localSheetId="0">#REF!</definedName>
    <definedName name="HAMUR08210MALLAD2.31001CAR">#REF!</definedName>
    <definedName name="HAMUR15180403825A20X202CAR">[15]Ana!$F$1625</definedName>
    <definedName name="HAMUR151804038A20X202CAR">[15]Ana!$F$1621</definedName>
    <definedName name="HAMUR15180603825A20X202CAR">[15]Ana!$F$1635</definedName>
    <definedName name="HAMUR151806038A20X202CAR">[15]Ana!$F$1630</definedName>
    <definedName name="HAMUR15210403825A20X202CAR">[15]Ana!$F$1652</definedName>
    <definedName name="HAMUR152104038A20X202CAR">[15]Ana!$F$1648</definedName>
    <definedName name="HAMUR15210603825A20X202CAR">[15]Ana!$F$1662</definedName>
    <definedName name="HAMUR152106038A20X202CAR">[15]Ana!$F$1657</definedName>
    <definedName name="HAMUR15240403825A20X202CAR">[15]Ana!$F$1679</definedName>
    <definedName name="HAMUR152404038A20X202CAR">[15]Ana!$F$1675</definedName>
    <definedName name="HAMUR15240603825A20X202CAR">[15]Ana!$F$1689</definedName>
    <definedName name="HAMUR152406038A20X202CAR">[15]Ana!$F$1684</definedName>
    <definedName name="HAMUR20180403825A20X202CAR">[15]Ana!$F$1706</definedName>
    <definedName name="HAMUR201804038A20X202CAR">[15]Ana!$F$1702</definedName>
    <definedName name="HAMUR20180603825A20X202CAR">[15]Ana!$F$1716</definedName>
    <definedName name="HAMUR201806038A20X202CAR">[15]Ana!$F$1711</definedName>
    <definedName name="HAMUR20210401225A10X102CAR">[15]Ana!$F$1760</definedName>
    <definedName name="HAMUR20210401225A20X202CAR">[15]Ana!$F$1787</definedName>
    <definedName name="HAMUR202104012A10X102CAR">[15]Ana!$F$1756</definedName>
    <definedName name="HAMUR202104012A20X202CAR">[15]Ana!$F$1783</definedName>
    <definedName name="HAMUR20210403825A20X202CAR">[15]Ana!$F$1733</definedName>
    <definedName name="HAMUR202104038A20X202CAR">[15]Ana!$F$1729</definedName>
    <definedName name="HAMUR20210601225A10X102CAR">[15]Ana!$F$1770</definedName>
    <definedName name="HAMUR20210601225A20X202CAR">[15]Ana!$F$1797</definedName>
    <definedName name="HAMUR202106012A10X102CAR">[15]Ana!$F$1765</definedName>
    <definedName name="HAMUR202106012A20X202CAR">[15]Ana!$F$1792</definedName>
    <definedName name="HAMUR20210603825A20X202CAR">[15]Ana!$F$1743</definedName>
    <definedName name="HAMUR202106038A20X202CAR">[15]Ana!$F$1738</definedName>
    <definedName name="HAMUR20240401225A10X102CAR">[15]Ana!$F$1814</definedName>
    <definedName name="HAMUR20240401225A20X202CAR">[15]Ana!$F$1841</definedName>
    <definedName name="HAMUR202404012A10X102CAR">[15]Ana!$F$1810</definedName>
    <definedName name="HAMUR202404012A20X202CAR">[15]Ana!$F$1837</definedName>
    <definedName name="HAMUR20240601225A10X102CAR">[15]Ana!$F$1824</definedName>
    <definedName name="HAMUR20240601225A20X202CAR">[15]Ana!$F$1851</definedName>
    <definedName name="HAMUR202406012A10X102CAR">[15]Ana!$F$1819</definedName>
    <definedName name="HAMUR202406012A20X202CAR">[15]Ana!$F$1846</definedName>
    <definedName name="HAPEDCONTRA" localSheetId="0">#REF!</definedName>
    <definedName name="HAPEDCONTRA">#REF!</definedName>
    <definedName name="HAPISO38A20AD124ESP10">[15]Ana!$F$4643</definedName>
    <definedName name="HAPISO38A20AD124ESP12">[15]Ana!$F$4652</definedName>
    <definedName name="HAPISO38A20AD124ESP15">[15]Ana!$F$4661</definedName>
    <definedName name="HAPISO38A20AD124ESP20">[15]Ana!$F$4670</definedName>
    <definedName name="HAPISO38A20AD140ESP10">[15]Ana!$F$4679</definedName>
    <definedName name="HAPISO38A20AD140ESP12">[15]Ana!$F$4688</definedName>
    <definedName name="HAPISO38A20AD140ESP15">[15]Ana!$F$4697</definedName>
    <definedName name="HAPISO38A20AD140ESP20">[15]Ana!$F$4706</definedName>
    <definedName name="HAPISO38A20AD180ESP10">[15]Ana!$F$4715</definedName>
    <definedName name="HAPISO38A20AD180ESP12">[15]Ana!$F$4724</definedName>
    <definedName name="HAPISO38A20AD180ESP15">[15]Ana!$F$4733</definedName>
    <definedName name="HAPISO38A20AD180ESP20">[15]Ana!$F$4742</definedName>
    <definedName name="HAPISO38A20AD210ESP10">[15]Ana!$F$4751</definedName>
    <definedName name="HAPISO38A20AD210ESP12">[15]Ana!$F$4760</definedName>
    <definedName name="HAPISO38A20AD210ESP15">[15]Ana!$F$4769</definedName>
    <definedName name="HAPISO38A20AD210ESP20">[15]Ana!$F$4778</definedName>
    <definedName name="HARAMPA12124401225A2038A20LIGWIN">[15]Ana!$F$1871</definedName>
    <definedName name="HARAMPA12124401225A2038A20MANO">[15]Ana!$F$1890</definedName>
    <definedName name="HARAMPA121244012A2038A20LIGWIN">[15]Ana!$F$1866</definedName>
    <definedName name="HARAMPA121244012A2038A20MANO">[15]Ana!$F$1885</definedName>
    <definedName name="HARAMPA12124601225A2038A20LIGWIN">[15]Ana!$F$1881</definedName>
    <definedName name="HARAMPA12124601225A2038A20MANO">[15]Ana!$F$1901</definedName>
    <definedName name="HARAMPA121246012A2038A20LIGWIN">[15]Ana!$F$1876</definedName>
    <definedName name="HARAMPA121246012A2038A20MANO">[15]Ana!$F$1896</definedName>
    <definedName name="HARAMPA12180401225A2038A20">[15]Ana!$F$1918</definedName>
    <definedName name="HARAMPA121804012A2038A20">[15]Ana!$F$1913</definedName>
    <definedName name="HARAMPA12180601225A2038A20">[15]Ana!$F$1928</definedName>
    <definedName name="HARAMPA121806012A2038A20">[15]Ana!$F$1923</definedName>
    <definedName name="HARAMPA12210401225A2038A20">[15]Ana!$F$1945</definedName>
    <definedName name="HARAMPA122104012A2038A20">[15]Ana!$F$1940</definedName>
    <definedName name="HARAMPA12210601225A2038A20">[15]Ana!$F$1955</definedName>
    <definedName name="HARAMPA122106012A2038A20">[15]Ana!$F$1950</definedName>
    <definedName name="HARAMPA12240401225A2038A20">[15]Ana!$F$1972</definedName>
    <definedName name="HARAMPA122404012A2038A20">[15]Ana!$F$1967</definedName>
    <definedName name="HARAMPA12240601225A2038A20">[15]Ana!$F$1982</definedName>
    <definedName name="HARAMPA122406012A2038A20">[15]Ana!$F$1977</definedName>
    <definedName name="HARAMPAESCCONTRA" localSheetId="0">#REF!</definedName>
    <definedName name="HARAMPAESCCONTRA">#REF!</definedName>
    <definedName name="HARAMPAVEHCONTRA" localSheetId="0">#REF!</definedName>
    <definedName name="HARAMPAVEHCONTRA">#REF!</definedName>
    <definedName name="HAVA15201244043814A20LIG">[15]Ana!$F$2494</definedName>
    <definedName name="HAVA15201244043814A20MANO">[15]Ana!$F$2506</definedName>
    <definedName name="HAVA20201244043838A20LIG">[15]Ana!$F$2517</definedName>
    <definedName name="HAVA20201244043838A20MANO">[15]Ana!$F$2528</definedName>
    <definedName name="HAVABARANDACONTRA" localSheetId="0">#REF!</definedName>
    <definedName name="HAVABARANDACONTRA">#REF!</definedName>
    <definedName name="HAVACORONACISTCONTRA" localSheetId="0">#REF!</definedName>
    <definedName name="HAVACORONACISTCONTRA">#REF!</definedName>
    <definedName name="HAVIGA20401244033423838A20LIGWIN">[15]Ana!$F$1998</definedName>
    <definedName name="HAVIGA20401246033423838A20LIGWIN">[15]Ana!$F$2004</definedName>
    <definedName name="HAVIGA20401804033423838A20">[15]Ana!$F$2081</definedName>
    <definedName name="HAVIGA20401804033423838A20POR">[15]Ana!$F$2086</definedName>
    <definedName name="HAVIGA20401806033423838A20">[15]Ana!$F$2092</definedName>
    <definedName name="HAVIGA20401806033423838A20POR">[15]Ana!$F$2098</definedName>
    <definedName name="HAVIGA20402104033423838A20">[15]Ana!$F$2218</definedName>
    <definedName name="HAVIGA20402104033423838A20POR">[15]Ana!$F$2223</definedName>
    <definedName name="HAVIGA20402106033423838A20">[15]Ana!$F$2229</definedName>
    <definedName name="HAVIGA20402106033423838A20POR">[15]Ana!$F$2235</definedName>
    <definedName name="HAVIGA20402404033423838A20">[15]Ana!$F$2355</definedName>
    <definedName name="HAVIGA20402404033423838A20POR">[15]Ana!$F$2360</definedName>
    <definedName name="HAVIGA20402406033423838A20">[15]Ana!$F$2366</definedName>
    <definedName name="HAVIGA20402406033423838A20POR">[15]Ana!$F$2372</definedName>
    <definedName name="HAVIGA25501244043423838A25LIGWIN">[15]Ana!$F$2017</definedName>
    <definedName name="HAVIGA25501246043423838A25LIGWIN">[15]Ana!$F$2023</definedName>
    <definedName name="HAVIGA25501804043423838A25">[15]Ana!$F$2111</definedName>
    <definedName name="HAVIGA25501804043423838A25POR">[15]Ana!$F$2116</definedName>
    <definedName name="HAVIGA25501806043423838A25">[15]Ana!$F$2122</definedName>
    <definedName name="HAVIGA25501806043423838A25POR">[15]Ana!$F$2128</definedName>
    <definedName name="HAVIGA25502104043423838A25">[15]Ana!$F$2248</definedName>
    <definedName name="HAVIGA25502104043423838A25POR">[15]Ana!$F$2253</definedName>
    <definedName name="HAVIGA25502106043423838A25">[15]Ana!$F$2259</definedName>
    <definedName name="HAVIGA25502106043423838A25POR">[15]Ana!$F$2265</definedName>
    <definedName name="HAVIGA25502404043423838A25">[15]Ana!$F$2385</definedName>
    <definedName name="HAVIGA25502404043423838A25POR">[15]Ana!$F$2390</definedName>
    <definedName name="HAVIGA25502406043423838A25">[15]Ana!$F$2396</definedName>
    <definedName name="HAVIGA25502406043423838A25POR">[15]Ana!$F$2402</definedName>
    <definedName name="HAVIGA3060124404123838A25LIGWIN">[15]Ana!$F$2036</definedName>
    <definedName name="HAVIGA3060124604123838A25LIGWIN">[15]Ana!$F$2042</definedName>
    <definedName name="HAVIGA3060180404123838A25">[15]Ana!$F$2141</definedName>
    <definedName name="HAVIGA3060180404123838A25POR">[15]Ana!$F$2146</definedName>
    <definedName name="HAVIGA3060180604123838A25">[15]Ana!$F$2152</definedName>
    <definedName name="HAVIGA3060180604123838A25POR">[15]Ana!$F$2158</definedName>
    <definedName name="HAVIGA3060210404123838A25">[15]Ana!$F$2278</definedName>
    <definedName name="HAVIGA3060210404123838A25POR">[15]Ana!$F$2283</definedName>
    <definedName name="HAVIGA3060210604123838A25">[15]Ana!$F$2289</definedName>
    <definedName name="HAVIGA3060210604123838A25POR">[15]Ana!$F$2295</definedName>
    <definedName name="HAVIGA3060240404123838A25">[15]Ana!$F$2415</definedName>
    <definedName name="HAVIGA3060240404123838A25POR">[15]Ana!$F$2420</definedName>
    <definedName name="HAVIGA3060240604123838A25">[15]Ana!$F$2426</definedName>
    <definedName name="HAVIGA3060240604123838A25POR">[15]Ana!$F$2432</definedName>
    <definedName name="HAVIGA408012440512122538A25LIGWIN">[15]Ana!$F$2061</definedName>
    <definedName name="HAVIGA4080124405121238A25LIGWIN">[15]Ana!$F$2056</definedName>
    <definedName name="HAVIGA4080124605121238A25LIGWIN">[15]Ana!$F$2068</definedName>
    <definedName name="HAVIGA4080180405121238A25">[15]Ana!$F$2172</definedName>
    <definedName name="HAVIGA4080180405121238A25POR">[15]Ana!$F$2177</definedName>
    <definedName name="HAVIGA408018060512122538A25">[15]Ana!$F$2198</definedName>
    <definedName name="HAVIGA408018060512122538A25POR">[15]Ana!$F$2205</definedName>
    <definedName name="HAVIGA4080180605121238A25">[15]Ana!$F$2184</definedName>
    <definedName name="HAVIGA4080180605121238A25POR">[15]Ana!$F$2191</definedName>
    <definedName name="HAVIGA4080210405121238A25">[15]Ana!$F$2309</definedName>
    <definedName name="HAVIGA4080210405121238A25por">[15]Ana!$F$2314</definedName>
    <definedName name="HAVIGA408021060512122538A25">[15]Ana!$F$2335</definedName>
    <definedName name="HAVIGA408021060512122538A25POR">[15]Ana!$F$2342</definedName>
    <definedName name="HAVIGA4080210605121238A25">[15]Ana!$F$2321</definedName>
    <definedName name="HAVIGA4080210605121238A25POR">[15]Ana!$F$2328</definedName>
    <definedName name="HAVIGA4080240405121238A25">[15]Ana!$F$2446</definedName>
    <definedName name="HAVIGA4080240405121238A25POR">[15]Ana!$F$2451</definedName>
    <definedName name="HAVIGA408024060512122538A25">[15]Ana!$F$2472</definedName>
    <definedName name="HAVIGA408024060512122538A25PORT">[15]Ana!$F$2479</definedName>
    <definedName name="HAVIGA4080240605121238A25">[15]Ana!$F$2458</definedName>
    <definedName name="HAVIGA4080240605121238A25POR">[15]Ana!$F$2465</definedName>
    <definedName name="HAVPORTCISTCONTRA" localSheetId="0">#REF!</definedName>
    <definedName name="HAVPORTCISTCONTRA">#REF!</definedName>
    <definedName name="HAVRIOSTPONDCONTRA" localSheetId="0">#REF!</definedName>
    <definedName name="HAVRIOSTPONDCONTRA">#REF!</definedName>
    <definedName name="HAVUE4010124402383825A20LIGWIN">[15]Ana!$F$2547</definedName>
    <definedName name="HAVUE40101244023838A20LIGWIN">[15]Ana!$F$2543</definedName>
    <definedName name="HAVUE4010124602383825A20LIGWIN">[15]Ana!$F$2557</definedName>
    <definedName name="HAVUE40101246023838A20LIGWIN">[15]Ana!$F$2552</definedName>
    <definedName name="HAVUE4010180402383825A20">[15]Ana!$F$2599</definedName>
    <definedName name="HAVUE40101804023838A20">[15]Ana!$F$2595</definedName>
    <definedName name="HAVUE40101806023838A20">[15]Ana!$F$2604</definedName>
    <definedName name="HAVUE4012124402383825A20LIGWIN">[15]Ana!$F$2573</definedName>
    <definedName name="HAVUE40121244023838A20LIGWIN">[15]Ana!$F$2569</definedName>
    <definedName name="HAVUE4012124602383825A20LIGWIN">[15]Ana!$F$2583</definedName>
    <definedName name="HAVUE40121246023838A20LIGWIN">[15]Ana!$F$2578</definedName>
    <definedName name="HAVUE4012180402383825A20">[15]Ana!$F$2625</definedName>
    <definedName name="HAVUE40121804023838A20">[15]Ana!$F$2621</definedName>
    <definedName name="HAVUE4012180602383825A20">[15]Ana!$F$2635</definedName>
    <definedName name="HAVUE40121806023838A20">[15]Ana!$F$2630</definedName>
    <definedName name="HAVUELO10CONTRA" localSheetId="0">#REF!</definedName>
    <definedName name="HAVUELO10CONTRA">#REF!</definedName>
    <definedName name="HAZCH301354081225C634ADLIG">[15]Ana!$F$2652</definedName>
    <definedName name="HAZCH3013540812C634ADLIG">[15]Ana!$F$2645</definedName>
    <definedName name="HAZCH301356081225C634ADLIG">[15]Ana!$F$2666</definedName>
    <definedName name="HAZCH3013560812C634ADLIG">[15]Ana!$F$2659</definedName>
    <definedName name="HAZCH301404081225C634AD">[15]Ana!$F$2708</definedName>
    <definedName name="HAZCH3014040812C634AD">[15]Ana!$F$2701</definedName>
    <definedName name="HAZCH301406081225C634AD">[15]Ana!$F$2722</definedName>
    <definedName name="HAZCH3014060812C634AD">[15]Ana!$F$2715</definedName>
    <definedName name="HAZCH301804081225C634AD">[15]Ana!$F$2764</definedName>
    <definedName name="HAZCH3018040812C634AD">[15]Ana!$F$2757</definedName>
    <definedName name="HAZCH301806081225C634AD">[15]Ana!$F$2778</definedName>
    <definedName name="HAZCH3018060812C634AD">[15]Ana!$F$2771</definedName>
    <definedName name="HAZCH302104081225C634AD">[15]Ana!$F$2820</definedName>
    <definedName name="HAZCH3021040812C634AD">[15]Ana!$F$2813</definedName>
    <definedName name="HAZCH302106081225C634AD">[15]Ana!$F$2834</definedName>
    <definedName name="HAZCH3021060812C634AD">[15]Ana!$F$2827</definedName>
    <definedName name="HAZCH302404081225C634AD">[15]Ana!$F$2876</definedName>
    <definedName name="HAZCH3024040812C634AD">[15]Ana!$F$2869</definedName>
    <definedName name="HAZCH302406081225C634AD">[15]Ana!$F$2890</definedName>
    <definedName name="HAZCH3024060812C634AD">[15]Ana!$F$2883</definedName>
    <definedName name="HAZCH35180401225A15ADC18342CAM">[15]Ana!$F$2935</definedName>
    <definedName name="HAZCH351804012A15ADC18342CAM">[15]Ana!$F$2928</definedName>
    <definedName name="HAZCH35180601225A15ADC18342CAM">[15]Ana!$F$2949</definedName>
    <definedName name="HAZCH351806012A15ADC18342CAM">[15]Ana!$F$2942</definedName>
    <definedName name="HAZCH35210401225A15ADC18342CAM">[15]Ana!$F$2963</definedName>
    <definedName name="HAZCH352104012A15ADC18342CAM">[15]Ana!$F$2956</definedName>
    <definedName name="HAZCH35210601225A15ADC18342CAM">[15]Ana!$F$2977</definedName>
    <definedName name="HAZCH352106012A15ADC18342CAM">[15]Ana!$F$2970</definedName>
    <definedName name="HAZCH35240401225A15ADC18342CAM">[15]Ana!$F$2991</definedName>
    <definedName name="HAZCH352404012A15ADC18342CAM">[15]Ana!$F$2984</definedName>
    <definedName name="HAZCH35240601225A15ADC18342CAM">[15]Ana!$F$3005</definedName>
    <definedName name="HAZCH352406012A15ADC18342CAM">[15]Ana!$F$2998</definedName>
    <definedName name="HAZCH4013540812C634ADLIG">[15]Ana!$F$2673</definedName>
    <definedName name="HAZCH4013560812C634ADLIG">[15]Ana!$F$2680</definedName>
    <definedName name="HAZCH401404081225C634AD">[15]Ana!$F$2736</definedName>
    <definedName name="HAZCH4014040812C634AD">[15]Ana!$F$2729</definedName>
    <definedName name="HAZCH401804081225C634AD">[15]Ana!$F$2792</definedName>
    <definedName name="HAZCH4018040812C634AD">[15]Ana!$F$2785</definedName>
    <definedName name="HAZCH402104081225C634AD">[15]Ana!$F$2848</definedName>
    <definedName name="HAZCH4021040812C634AD">[15]Ana!$F$2841</definedName>
    <definedName name="HAZCH402404081225C634AD">[15]Ana!$F$2904</definedName>
    <definedName name="HAZCH4024040812C634AD">[15]Ana!$F$2897</definedName>
    <definedName name="HAZCH402406081225C634AD">[15]Ana!$F$2918</definedName>
    <definedName name="HAZCH4024060812C634AD">[15]Ana!$F$2911</definedName>
    <definedName name="HAZCH601356081225C634ADLIG">[15]Ana!$F$2694</definedName>
    <definedName name="HAZCH6013560812C634ADLIG">[15]Ana!$F$2687</definedName>
    <definedName name="HAZCH601406081225C634AD">[15]Ana!$F$2750</definedName>
    <definedName name="HAZCH6014060812C634AD">[15]Ana!$F$2743</definedName>
    <definedName name="HAZCH601806081225C634AD">[15]Ana!$F$2806</definedName>
    <definedName name="HAZCH6018060812C634AD">[15]Ana!$F$2799</definedName>
    <definedName name="HAZCH602106081225C634AD">[15]Ana!$F$2862</definedName>
    <definedName name="HAZCH6021060812C634AD">[15]Ana!$F$2855</definedName>
    <definedName name="HAZCPONDCONTRA" localSheetId="0">#REF!</definedName>
    <definedName name="HAZCPONDCONTRA">#REF!</definedName>
    <definedName name="HAZFOSOCONTRA" localSheetId="0">#REF!</definedName>
    <definedName name="HAZFOSOCONTRA">#REF!</definedName>
    <definedName name="HAZM201512423838A30LIG">[15]Ana!$F$3035</definedName>
    <definedName name="HAZM301512423838A30LIG">[15]Ana!$F$3041</definedName>
    <definedName name="HAZM302012423838A25LIG">[15]Ana!$F$3053</definedName>
    <definedName name="HAZM302013523838A25LIG">[15]Ana!$F$3014</definedName>
    <definedName name="HAZM302014023838A25">[15]Ana!$F$3074</definedName>
    <definedName name="HAZM30X20180">[15]Ana!$F$3095</definedName>
    <definedName name="HAZM401512423838A30LIG">[15]Ana!$F$3047</definedName>
    <definedName name="HAZM452012433838A25LIG">[15]Ana!$F$3058</definedName>
    <definedName name="HAZM452013533838A25LIG">[15]Ana!$F$3019</definedName>
    <definedName name="HAZM452014033838A25">[15]Ana!$F$3079</definedName>
    <definedName name="HAZM452018033838A25">[15]Ana!$F$3100</definedName>
    <definedName name="HAZM452512433838A25LIG">[15]Ana!$F$3063</definedName>
    <definedName name="HAZM452513533838A25LIG">[15]Ana!$F$3024</definedName>
    <definedName name="HAZM452514033838A25">[15]Ana!$F$3084</definedName>
    <definedName name="HAZM452521033838A25">[15]Ana!$F$3115</definedName>
    <definedName name="HAZM452524033838A25">[15]Ana!$F$3125</definedName>
    <definedName name="HAZM45X25180">[15]Ana!$F$3105</definedName>
    <definedName name="HAZM602512433838A25LIG">[15]Ana!$F$3068</definedName>
    <definedName name="HAZM602513533838A25LIG">[15]Ana!$F$3029</definedName>
    <definedName name="HAZM602514033838A25">[15]Ana!$F$3089</definedName>
    <definedName name="HAZM602521033838A25">[15]Ana!$F$3120</definedName>
    <definedName name="HAZM602524033838A25">[15]Ana!$F$3130</definedName>
    <definedName name="HAZM60X25180">[15]Ana!$F$3110</definedName>
    <definedName name="HAZM8TIPVIGACISTCONTRA" localSheetId="0">#REF!</definedName>
    <definedName name="HAZM8TIPVIGACISTCONTRA">#REF!</definedName>
    <definedName name="HAZMRAMPACONTRA" localSheetId="0">#REF!</definedName>
    <definedName name="HAZMRAMPACONTRA">#REF!</definedName>
    <definedName name="hbi" localSheetId="0">#REF!</definedName>
    <definedName name="hbi">#REF!</definedName>
    <definedName name="hbii" localSheetId="0">#REF!</definedName>
    <definedName name="hbii">#REF!</definedName>
    <definedName name="hbiii" localSheetId="0">#REF!</definedName>
    <definedName name="hbiii">#REF!</definedName>
    <definedName name="hbiiii" localSheetId="0">#REF!</definedName>
    <definedName name="hbiiii">#REF!</definedName>
    <definedName name="hci" localSheetId="0">#REF!</definedName>
    <definedName name="hci">#REF!</definedName>
    <definedName name="hcii" localSheetId="0">#REF!</definedName>
    <definedName name="hcii">#REF!</definedName>
    <definedName name="hciii" localSheetId="0">#REF!</definedName>
    <definedName name="hciii">#REF!</definedName>
    <definedName name="hciiii" localSheetId="0">#REF!</definedName>
    <definedName name="hciiii">#REF!</definedName>
    <definedName name="hcpi" localSheetId="0">#REF!</definedName>
    <definedName name="hcpi">#REF!</definedName>
    <definedName name="hcpii" localSheetId="0">#REF!</definedName>
    <definedName name="hcpii">#REF!</definedName>
    <definedName name="hcpiii" localSheetId="0">#REF!</definedName>
    <definedName name="hcpiii">#REF!</definedName>
    <definedName name="hcpiiii" localSheetId="0">#REF!</definedName>
    <definedName name="hcpiiii">#REF!</definedName>
    <definedName name="HGON100" localSheetId="0">#REF!</definedName>
    <definedName name="HGON100">#REF!</definedName>
    <definedName name="HGON140" localSheetId="0">#REF!</definedName>
    <definedName name="HGON140">#REF!</definedName>
    <definedName name="HGON180" localSheetId="0">#REF!</definedName>
    <definedName name="HGON180">#REF!</definedName>
    <definedName name="HGON210" localSheetId="0">#REF!</definedName>
    <definedName name="HGON210">#REF!</definedName>
    <definedName name="hilo" localSheetId="0">#REF!</definedName>
    <definedName name="hilo">#REF!</definedName>
    <definedName name="Hilo_de_Nylon">[19]Insumos!$B$69:$D$69</definedName>
    <definedName name="HINCA" localSheetId="0">#REF!</definedName>
    <definedName name="HINCA">#REF!</definedName>
    <definedName name="HINCA_2">"$#REF!.$#REF!$#REF!"</definedName>
    <definedName name="HINCA_3">"$#REF!.$#REF!$#REF!"</definedName>
    <definedName name="Hinca_de_Pilotes" localSheetId="0">#REF!</definedName>
    <definedName name="Hinca_de_Pilotes">#REF!</definedName>
    <definedName name="Hinca_de_Pilotes_2">#N/A</definedName>
    <definedName name="Hinca_de_Pilotes_3">#N/A</definedName>
    <definedName name="HINCADEPILOTES" localSheetId="0">#REF!</definedName>
    <definedName name="HINCADEPILOTES">#REF!</definedName>
    <definedName name="HINCADEPILOTES_2">#N/A</definedName>
    <definedName name="HINCADEPILOTES_3">#N/A</definedName>
    <definedName name="HINDUSTRIAL100" localSheetId="0">#REF!</definedName>
    <definedName name="HINDUSTRIAL100">#REF!</definedName>
    <definedName name="HINDUSTRIAL140" localSheetId="0">#REF!</definedName>
    <definedName name="HINDUSTRIAL140">#REF!</definedName>
    <definedName name="HINDUSTRIAL180" localSheetId="0">#REF!</definedName>
    <definedName name="HINDUSTRIAL180">#REF!</definedName>
    <definedName name="HINDUSTRIAL210" localSheetId="0">#REF!</definedName>
    <definedName name="HINDUSTRIAL210">#REF!</definedName>
    <definedName name="hligadora">[15]Ana!$F$3246</definedName>
    <definedName name="HOJASEGUETA" localSheetId="0">#REF!</definedName>
    <definedName name="HOJASEGUETA">#REF!</definedName>
    <definedName name="HORACIO" localSheetId="0">#REF!</definedName>
    <definedName name="HORACIO">#REF!</definedName>
    <definedName name="HORACIO_2">"$#REF!.$L$66:$W$66"</definedName>
    <definedName name="HORACIO_3">"$#REF!.$L$66:$W$66"</definedName>
    <definedName name="horadia" localSheetId="0">#REF!</definedName>
    <definedName name="horadia">#REF!</definedName>
    <definedName name="horames" localSheetId="0">#REF!</definedName>
    <definedName name="horames">#REF!</definedName>
    <definedName name="horind100" localSheetId="0">#REF!</definedName>
    <definedName name="horind100">#REF!</definedName>
    <definedName name="horind140" localSheetId="0">#REF!</definedName>
    <definedName name="horind140">#REF!</definedName>
    <definedName name="horind180" localSheetId="0">#REF!</definedName>
    <definedName name="horind180">#REF!</definedName>
    <definedName name="horind210" localSheetId="0">#REF!</definedName>
    <definedName name="horind210">#REF!</definedName>
    <definedName name="horm.1.2">'[27]Ana. Horm mexc mort'!$D$70</definedName>
    <definedName name="horm.1.3">'[31]Analisis Unit. '!$F$74</definedName>
    <definedName name="horm.1.3.5">'[31]Analisis Unit. '!$F$64</definedName>
    <definedName name="HORM124">[15]Ana!$F$3302</definedName>
    <definedName name="HORM124LIGADORA">[15]Ana!$F$3309</definedName>
    <definedName name="HORM124LIGAWINCHE">[15]Ana!$F$3316</definedName>
    <definedName name="HORM135">[15]Ana!$F$3281</definedName>
    <definedName name="HORM135LIGADORA">[15]Ana!$F$3288</definedName>
    <definedName name="HORM135LIGAWINCHE">[15]Ana!$F$3295</definedName>
    <definedName name="HORM140">[15]Ana!$F$3138</definedName>
    <definedName name="HORM160">[15]Ana!$F$3143</definedName>
    <definedName name="HORM180">[15]Ana!$F$3148</definedName>
    <definedName name="HORM210">[15]Ana!$F$3153</definedName>
    <definedName name="HORM240">[15]Ana!$F$3158</definedName>
    <definedName name="HORM250">[15]Ana!$F$3163</definedName>
    <definedName name="HORM260">[15]Ana!$F$3168</definedName>
    <definedName name="HORM280">[15]Ana!$F$3173</definedName>
    <definedName name="HORM300">[15]Ana!$F$3178</definedName>
    <definedName name="HORM315">[15]Ana!$F$3183</definedName>
    <definedName name="HORM350">[15]Ana!$F$3188</definedName>
    <definedName name="HORM400">[15]Ana!$F$3193</definedName>
    <definedName name="HORMFROT">[15]Ana!$F$4786</definedName>
    <definedName name="Hormigón_Industrial_180_Kg_cm2">[19]Insumos!$B$70:$D$70</definedName>
    <definedName name="Hormigón_Industrial_210_Kg_cm2">[46]Insumos!$B$71:$D$71</definedName>
    <definedName name="Hormigón_Industrial_210_Kg_cm2_1">[46]Insumos!$B$71:$D$71</definedName>
    <definedName name="Hormigón_Industrial_210_Kg_cm2_2">[46]Insumos!$B$71:$D$71</definedName>
    <definedName name="Hormigón_Industrial_210_Kg_cm2_3">[46]Insumos!$B$71:$D$71</definedName>
    <definedName name="Hormigón_Industrial_240_Kg_cm2" localSheetId="0">[7]Insumos!#REF!</definedName>
    <definedName name="Hormigón_Industrial_240_Kg_cm2">[7]Insumos!#REF!</definedName>
    <definedName name="HORMIGON100" localSheetId="0">#REF!</definedName>
    <definedName name="HORMIGON100">#REF!</definedName>
    <definedName name="hormigon140" localSheetId="0">#REF!</definedName>
    <definedName name="hormigon140">#REF!</definedName>
    <definedName name="hormigon180" localSheetId="0">#REF!</definedName>
    <definedName name="hormigon180">#REF!</definedName>
    <definedName name="hormigon210" localSheetId="0">#REF!</definedName>
    <definedName name="hormigon210">#REF!</definedName>
    <definedName name="hormigon240" localSheetId="0">#REF!</definedName>
    <definedName name="hormigon240">#REF!</definedName>
    <definedName name="Hormigon240i" localSheetId="0">[20]MATERIALES!#REF!</definedName>
    <definedName name="Hormigon240i">[20]MATERIALES!#REF!</definedName>
    <definedName name="hormigon280" localSheetId="0">#REF!</definedName>
    <definedName name="hormigon280">#REF!</definedName>
    <definedName name="HORMIGON350" localSheetId="0">#REF!</definedName>
    <definedName name="HORMIGON350">#REF!</definedName>
    <definedName name="HORMIGONARMADOALETAS" localSheetId="0">#REF!</definedName>
    <definedName name="HORMIGONARMADOALETAS">#REF!</definedName>
    <definedName name="HORMIGONARMADOESTRIBOS" localSheetId="0">#REF!</definedName>
    <definedName name="HORMIGONARMADOESTRIBOS">#REF!</definedName>
    <definedName name="HORMIGONARMADOGUARDARRUEDASYDEFENSASLATERALES" localSheetId="0">#REF!</definedName>
    <definedName name="HORMIGONARMADOGUARDARRUEDASYDEFENSASLATERALES">#REF!</definedName>
    <definedName name="HORMIGONARMADOGUARDARRUEDASYDEFENSASLATERALES_2">#N/A</definedName>
    <definedName name="HORMIGONARMADOGUARDARRUEDASYDEFENSASLATERALES_3">#N/A</definedName>
    <definedName name="HORMIGONARMADOLOSADEAPROCHE" localSheetId="0">#REF!</definedName>
    <definedName name="HORMIGONARMADOLOSADEAPROCHE">#REF!</definedName>
    <definedName name="HORMIGONARMADOLOSADEAPROCHE_2">#N/A</definedName>
    <definedName name="HORMIGONARMADOLOSADEAPROCHE_3">#N/A</definedName>
    <definedName name="HORMIGONARMADOLOSADETABLERO" localSheetId="0">#REF!</definedName>
    <definedName name="HORMIGONARMADOLOSADETABLERO">#REF!</definedName>
    <definedName name="HORMIGONARMADOLOSADETABLERO_2">#N/A</definedName>
    <definedName name="HORMIGONARMADOLOSADETABLERO_3">#N/A</definedName>
    <definedName name="HORMIGONARMADOVIGUETAS" localSheetId="0">#REF!</definedName>
    <definedName name="HORMIGONARMADOVIGUETAS">#REF!</definedName>
    <definedName name="HORMIGONARMADOVIGUETAS_2">#N/A</definedName>
    <definedName name="HORMIGONARMADOVIGUETAS_3">#N/A</definedName>
    <definedName name="hormigonproteccionpilas" localSheetId="0">#REF!</definedName>
    <definedName name="hormigonproteccionpilas">#REF!</definedName>
    <definedName name="HORMIGONSIMPLE" localSheetId="0">#REF!</definedName>
    <definedName name="HORMIGONSIMPLE">#REF!</definedName>
    <definedName name="HORMIGONVIGASPOSTENSADAS" localSheetId="0">#REF!</definedName>
    <definedName name="HORMIGONVIGASPOSTENSADAS">#REF!</definedName>
    <definedName name="hr.grader.cat.140h">'[17]Tarifas de Alquiler de Equipo'!$I$29</definedName>
    <definedName name="hr.pala.cat.966c">'[17]Tarifas de Alquiler de Equipo'!$I$54</definedName>
    <definedName name="hr.retro.cat.225">'[17]Tarifas de Alquiler de Equipo'!$I$41</definedName>
    <definedName name="hr.retro.cat.416">'[17]Tarifas de Alquiler de Equipo'!$I$46</definedName>
    <definedName name="hr.RodDin.dinapac.ca25">'[17]Tarifas de Alquiler de Equipo'!$I$80</definedName>
    <definedName name="hwinche">[15]Ana!$F$3253</definedName>
    <definedName name="idElemento">[38]Hormigón!$B:$B</definedName>
    <definedName name="imocolocjuntas">[44]INSUMOS!$F$261</definedName>
    <definedName name="IMPEST">[15]Ana!$F$3325</definedName>
    <definedName name="IMPREV" localSheetId="0">#REF!</definedName>
    <definedName name="IMPREV">#REF!</definedName>
    <definedName name="IMPREV." localSheetId="0">#REF!</definedName>
    <definedName name="IMPREV.">#REF!</definedName>
    <definedName name="IMPREVISTO" localSheetId="0">#REF!</definedName>
    <definedName name="IMPREVISTO">#REF!</definedName>
    <definedName name="IMPREVISTO1" localSheetId="0">#REF!</definedName>
    <definedName name="IMPREVISTO1">#REF!</definedName>
    <definedName name="IMPRIMACION" localSheetId="0">#REF!</definedName>
    <definedName name="IMPRIMACION">#REF!</definedName>
    <definedName name="INCR" localSheetId="0">#REF!</definedName>
    <definedName name="INCR">#REF!</definedName>
    <definedName name="INCREM" localSheetId="0">#REF!</definedName>
    <definedName name="INCREM">#REF!</definedName>
    <definedName name="ind.var.pre">'[17]Analisis Unitarios'!$K$2</definedName>
    <definedName name="indi" localSheetId="0">[40]Presup!#REF!</definedName>
    <definedName name="indi">[40]Presup!#REF!</definedName>
    <definedName name="indir" localSheetId="0">#REF!</definedName>
    <definedName name="indir">#REF!</definedName>
    <definedName name="ingi" localSheetId="0">#REF!</definedName>
    <definedName name="ingi">#REF!</definedName>
    <definedName name="ingii" localSheetId="0">#REF!</definedName>
    <definedName name="ingii">#REF!</definedName>
    <definedName name="ingiii" localSheetId="0">#REF!</definedName>
    <definedName name="ingiii">#REF!</definedName>
    <definedName name="ingiiii" localSheetId="0">#REF!</definedName>
    <definedName name="ingiiii">#REF!</definedName>
    <definedName name="INOALARBCO">[15]Ana!$F$3996</definedName>
    <definedName name="INOALARBCOPVC" localSheetId="0">#REF!</definedName>
    <definedName name="INOALARBCOPVC">#REF!</definedName>
    <definedName name="INOALARCOL">[15]Ana!$F$4022</definedName>
    <definedName name="INOALARCOLPVC" localSheetId="0">#REF!</definedName>
    <definedName name="INOALARCOLPVC">#REF!</definedName>
    <definedName name="INOBCOSER">[15]Ana!$F$3970</definedName>
    <definedName name="INOBCOSTAPASERPVC" localSheetId="0">#REF!</definedName>
    <definedName name="INOBCOSTAPASERPVC">#REF!</definedName>
    <definedName name="INOBCOTAPASER">[15]Ana!$F$3944</definedName>
    <definedName name="INOBCOTAPASERPVC" localSheetId="0">#REF!</definedName>
    <definedName name="INOBCOTAPASERPVC">#REF!</definedName>
    <definedName name="inodorosimplex" localSheetId="0">#REF!</definedName>
    <definedName name="inodorosimplex">#REF!</definedName>
    <definedName name="INOFLUXBCOCONTRA" localSheetId="0">#REF!</definedName>
    <definedName name="INOFLUXBCOCONTRA">#REF!</definedName>
    <definedName name="ins_abrasadera_1.5pulg" localSheetId="0">#REF!</definedName>
    <definedName name="ins_abrasadera_1.5pulg">#REF!</definedName>
    <definedName name="ins_abrasadera_1pulg" localSheetId="0">#REF!</definedName>
    <definedName name="ins_abrasadera_1pulg">#REF!</definedName>
    <definedName name="ins_abrasadera_2pulg" localSheetId="0">#REF!</definedName>
    <definedName name="ins_abrasadera_2pulg">#REF!</definedName>
    <definedName name="ins_abrasadera_3pulg" localSheetId="0">#REF!</definedName>
    <definedName name="ins_abrasadera_3pulg">#REF!</definedName>
    <definedName name="ins_abrasadera_4pulg" localSheetId="0">#REF!</definedName>
    <definedName name="ins_abrasadera_4pulg">#REF!</definedName>
    <definedName name="ins_acero" localSheetId="0">#REF!</definedName>
    <definedName name="ins_acero">#REF!</definedName>
    <definedName name="ins_adap_cpvc_0.5pulg" localSheetId="0">#REF!</definedName>
    <definedName name="ins_adap_cpvc_0.5pulg">#REF!</definedName>
    <definedName name="ins_adap_pvc_0.5pulg" localSheetId="0">#REF!</definedName>
    <definedName name="ins_adap_pvc_0.5pulg">#REF!</definedName>
    <definedName name="ins_adap_pvc_0.75pulg" localSheetId="0">#REF!</definedName>
    <definedName name="ins_adap_pvc_0.75pulg">#REF!</definedName>
    <definedName name="ins_adap_pvc_1.5pulg" localSheetId="0">#REF!</definedName>
    <definedName name="ins_adap_pvc_1.5pulg">#REF!</definedName>
    <definedName name="ins_adap_pvc_1pulg" localSheetId="0">#REF!</definedName>
    <definedName name="ins_adap_pvc_1pulg">#REF!</definedName>
    <definedName name="ins_adap_pvc_2pulg" localSheetId="0">#REF!</definedName>
    <definedName name="ins_adap_pvc_2pulg">#REF!</definedName>
    <definedName name="ins_agua" localSheetId="0">#REF!</definedName>
    <definedName name="ins_agua">#REF!</definedName>
    <definedName name="ins_alambre" localSheetId="0">#REF!</definedName>
    <definedName name="ins_alambre">#REF!</definedName>
    <definedName name="ins_alquiler_compactador" localSheetId="0">#REF!</definedName>
    <definedName name="ins_alquiler_compactador">#REF!</definedName>
    <definedName name="ins_alquiler_compresor" localSheetId="0">#REF!</definedName>
    <definedName name="ins_alquiler_compresor">#REF!</definedName>
    <definedName name="ins_arandela_inodoro" localSheetId="0">#REF!</definedName>
    <definedName name="ins_arandela_inodoro">#REF!</definedName>
    <definedName name="ins_arena_fina" localSheetId="0">#REF!</definedName>
    <definedName name="ins_arena_fina">#REF!</definedName>
    <definedName name="ins_arena_gruesa" localSheetId="0">#REF!</definedName>
    <definedName name="ins_arena_gruesa">#REF!</definedName>
    <definedName name="ins_bañera" localSheetId="0">#REF!</definedName>
    <definedName name="ins_bañera">#REF!</definedName>
    <definedName name="ins_barra_unitrox" localSheetId="0">#REF!</definedName>
    <definedName name="ins_barra_unitrox">#REF!</definedName>
    <definedName name="ins_blocks_6pulg" localSheetId="0">#REF!</definedName>
    <definedName name="ins_blocks_6pulg">#REF!</definedName>
    <definedName name="ins_blocks_8pulg" localSheetId="0">#REF!</definedName>
    <definedName name="ins_blocks_8pulg">#REF!</definedName>
    <definedName name="ins_calentador_electrico" localSheetId="0">#REF!</definedName>
    <definedName name="ins_calentador_electrico">#REF!</definedName>
    <definedName name="ins_cemento_blanco" localSheetId="0">#REF!</definedName>
    <definedName name="ins_cemento_blanco">#REF!</definedName>
    <definedName name="ins_cemento_cpvc" localSheetId="0">#REF!</definedName>
    <definedName name="ins_cemento_cpvc">#REF!</definedName>
    <definedName name="ins_cemento_gris" localSheetId="0">#REF!</definedName>
    <definedName name="ins_cemento_gris">#REF!</definedName>
    <definedName name="ins_cemento_pvc" localSheetId="0">#REF!</definedName>
    <definedName name="ins_cemento_pvc">#REF!</definedName>
    <definedName name="ins_check_hor_2pulg" localSheetId="0">#REF!</definedName>
    <definedName name="ins_check_hor_2pulg">#REF!</definedName>
    <definedName name="ins_check_ver_3pulg" localSheetId="0">#REF!</definedName>
    <definedName name="ins_check_ver_3pulg">#REF!</definedName>
    <definedName name="ins_clavo_acero" localSheetId="0">#REF!</definedName>
    <definedName name="ins_clavo_acero">#REF!</definedName>
    <definedName name="ins_clavo_corriente" localSheetId="0">#REF!</definedName>
    <definedName name="ins_clavo_corriente">#REF!</definedName>
    <definedName name="ins_codo_cpvc_0.5pulg" localSheetId="0">#REF!</definedName>
    <definedName name="ins_codo_cpvc_0.5pulg">#REF!</definedName>
    <definedName name="ins_codo_cpvc_0.75pulg" localSheetId="0">#REF!</definedName>
    <definedName name="ins_codo_cpvc_0.75pulg">#REF!</definedName>
    <definedName name="ins_codo_hg_2hg" localSheetId="0">#REF!</definedName>
    <definedName name="ins_codo_hg_2hg">#REF!</definedName>
    <definedName name="ins_codo_hg_3hg" localSheetId="0">#REF!</definedName>
    <definedName name="ins_codo_hg_3hg">#REF!</definedName>
    <definedName name="ins_codo_pvc_drenaje_2pulgx45" localSheetId="0">#REF!</definedName>
    <definedName name="ins_codo_pvc_drenaje_2pulgx45">#REF!</definedName>
    <definedName name="ins_codo_pvc_drenaje_2pulgx90" localSheetId="0">#REF!</definedName>
    <definedName name="ins_codo_pvc_drenaje_2pulgx90">#REF!</definedName>
    <definedName name="ins_codo_pvc_drenaje_3pulgx45" localSheetId="0">#REF!</definedName>
    <definedName name="ins_codo_pvc_drenaje_3pulgx45">#REF!</definedName>
    <definedName name="ins_codo_pvc_drenaje_3pulgx90" localSheetId="0">#REF!</definedName>
    <definedName name="ins_codo_pvc_drenaje_3pulgx90">#REF!</definedName>
    <definedName name="ins_codo_pvc_drenaje_4pulgx45" localSheetId="0">#REF!</definedName>
    <definedName name="ins_codo_pvc_drenaje_4pulgx45">#REF!</definedName>
    <definedName name="ins_codo_pvc_drenaje_4pulgx90" localSheetId="0">#REF!</definedName>
    <definedName name="ins_codo_pvc_drenaje_4pulgx90">#REF!</definedName>
    <definedName name="ins_codo_pvc_presion_0.5pulg" localSheetId="0">#REF!</definedName>
    <definedName name="ins_codo_pvc_presion_0.5pulg">#REF!</definedName>
    <definedName name="ins_codo_pvc_presion_0.75pulg" localSheetId="0">#REF!</definedName>
    <definedName name="ins_codo_pvc_presion_0.75pulg">#REF!</definedName>
    <definedName name="ins_codo_pvc_presion_1.5pulg" localSheetId="0">#REF!</definedName>
    <definedName name="ins_codo_pvc_presion_1.5pulg">#REF!</definedName>
    <definedName name="ins_codo_pvc_presion_1pulg" localSheetId="0">#REF!</definedName>
    <definedName name="ins_codo_pvc_presion_1pulg">#REF!</definedName>
    <definedName name="ins_codo_pvc_presion_2pulg" localSheetId="0">#REF!</definedName>
    <definedName name="ins_codo_pvc_presion_2pulg">#REF!</definedName>
    <definedName name="ins_codo_pvc_presion_3pulg" localSheetId="0">#REF!</definedName>
    <definedName name="ins_codo_pvc_presion_3pulg">#REF!</definedName>
    <definedName name="ins_colg_0.5pulg" localSheetId="0">#REF!</definedName>
    <definedName name="ins_colg_0.5pulg">#REF!</definedName>
    <definedName name="ins_colg_0.75pulg" localSheetId="0">#REF!</definedName>
    <definedName name="ins_colg_0.75pulg">#REF!</definedName>
    <definedName name="ins_colg_1.5pulg" localSheetId="0">#REF!</definedName>
    <definedName name="ins_colg_1.5pulg">#REF!</definedName>
    <definedName name="ins_colg_1pulg" localSheetId="0">#REF!</definedName>
    <definedName name="ins_colg_1pulg">#REF!</definedName>
    <definedName name="ins_colg_2pulg" localSheetId="0">#REF!</definedName>
    <definedName name="ins_colg_2pulg">#REF!</definedName>
    <definedName name="ins_colg_3pulg" localSheetId="0">#REF!</definedName>
    <definedName name="ins_colg_3pulg">#REF!</definedName>
    <definedName name="ins_colg_4pulg" localSheetId="0">#REF!</definedName>
    <definedName name="ins_colg_4pulg">#REF!</definedName>
    <definedName name="ins_coupling_cpvc_1.5pulg" localSheetId="0">#REF!</definedName>
    <definedName name="ins_coupling_cpvc_1.5pulg">#REF!</definedName>
    <definedName name="ins_cubre_falta" localSheetId="0">#REF!</definedName>
    <definedName name="ins_cubre_falta">#REF!</definedName>
    <definedName name="ins_drenaje_balcon_a" localSheetId="0">#REF!</definedName>
    <definedName name="ins_drenaje_balcon_a">#REF!</definedName>
    <definedName name="ins_drenaje_balcon_b" localSheetId="0">#REF!</definedName>
    <definedName name="ins_drenaje_balcon_b">#REF!</definedName>
    <definedName name="ins_fregadero" localSheetId="0">#REF!</definedName>
    <definedName name="ins_fregadero">#REF!</definedName>
    <definedName name="ins_gasoil" localSheetId="0">#REF!</definedName>
    <definedName name="ins_gasoil">#REF!</definedName>
    <definedName name="ins_grava_combinada" localSheetId="0">#REF!</definedName>
    <definedName name="ins_grava_combinada">#REF!</definedName>
    <definedName name="ins_inodoro" localSheetId="0">#REF!</definedName>
    <definedName name="ins_inodoro">#REF!</definedName>
    <definedName name="ins_jacuzzi" localSheetId="0">#REF!</definedName>
    <definedName name="ins_jacuzzi">#REF!</definedName>
    <definedName name="ins_juego_accesorios" localSheetId="0">#REF!</definedName>
    <definedName name="ins_juego_accesorios">#REF!</definedName>
    <definedName name="ins_junta_cera" localSheetId="0">#REF!</definedName>
    <definedName name="ins_junta_cera">#REF!</definedName>
    <definedName name="ins_lavamanos" localSheetId="0">#REF!</definedName>
    <definedName name="ins_lavamanos">#REF!</definedName>
    <definedName name="ins_llave_angular" localSheetId="0">#REF!</definedName>
    <definedName name="ins_llave_angular">#REF!</definedName>
    <definedName name="ins_llave_chorro" localSheetId="0">#REF!</definedName>
    <definedName name="ins_llave_chorro">#REF!</definedName>
    <definedName name="ins_madera" localSheetId="0">#REF!</definedName>
    <definedName name="ins_madera">#REF!</definedName>
    <definedName name="ins_mezcla_pañete" localSheetId="0">#REF!</definedName>
    <definedName name="ins_mezcla_pañete">#REF!</definedName>
    <definedName name="ins_mezcladora_bañera" localSheetId="0">#REF!</definedName>
    <definedName name="ins_mezcladora_bañera">#REF!</definedName>
    <definedName name="ins_mezcladora_fregadero" localSheetId="0">#REF!</definedName>
    <definedName name="ins_mezcladora_fregadero">#REF!</definedName>
    <definedName name="ins_mezcladora_jacuzzi" localSheetId="0">#REF!</definedName>
    <definedName name="ins_mezcladora_jacuzzi">#REF!</definedName>
    <definedName name="ins_mezcladora_lavamanos" localSheetId="0">#REF!</definedName>
    <definedName name="ins_mezcladora_lavamanos">#REF!</definedName>
    <definedName name="ins_mortero_13" localSheetId="0">#REF!</definedName>
    <definedName name="ins_mortero_13">#REF!</definedName>
    <definedName name="ins_mortero_14" localSheetId="0">#REF!</definedName>
    <definedName name="ins_mortero_14">#REF!</definedName>
    <definedName name="ins_niple_cromado" localSheetId="0">#REF!</definedName>
    <definedName name="ins_niple_cromado">#REF!</definedName>
    <definedName name="ins_parrilla_piso" localSheetId="0">#REF!</definedName>
    <definedName name="ins_parrilla_piso">#REF!</definedName>
    <definedName name="ins_pintura" localSheetId="0">#REF!</definedName>
    <definedName name="ins_pintura">#REF!</definedName>
    <definedName name="ins_red_cpvc_0.75x0.5pulg" localSheetId="0">#REF!</definedName>
    <definedName name="ins_red_cpvc_0.75x0.5pulg">#REF!</definedName>
    <definedName name="ins_red_hg_3x2" localSheetId="0">#REF!</definedName>
    <definedName name="ins_red_hg_3x2">#REF!</definedName>
    <definedName name="ins_red_pvc_3x2pulg" localSheetId="0">#REF!</definedName>
    <definedName name="ins_red_pvc_3x2pulg">#REF!</definedName>
    <definedName name="ins_red_pvc_4x2pulg" localSheetId="0">#REF!</definedName>
    <definedName name="ins_red_pvc_4x2pulg">#REF!</definedName>
    <definedName name="ins_red_pvc_4x3pulg" localSheetId="0">#REF!</definedName>
    <definedName name="ins_red_pvc_4x3pulg">#REF!</definedName>
    <definedName name="ins_red_pvc_presion_0.75x0.5pulg" localSheetId="0">#REF!</definedName>
    <definedName name="ins_red_pvc_presion_0.75x0.5pulg">#REF!</definedName>
    <definedName name="ins_red_pvc_presion_1.5x0.75pulg" localSheetId="0">#REF!</definedName>
    <definedName name="ins_red_pvc_presion_1.5x0.75pulg">#REF!</definedName>
    <definedName name="ins_red_pvc_presion_1.5x1pulg" localSheetId="0">#REF!</definedName>
    <definedName name="ins_red_pvc_presion_1.5x1pulg">#REF!</definedName>
    <definedName name="ins_red_pvc_presion_1x0.5pulg" localSheetId="0">#REF!</definedName>
    <definedName name="ins_red_pvc_presion_1x0.5pulg">#REF!</definedName>
    <definedName name="ins_red_pvc_presion_1x0.75pulg" localSheetId="0">#REF!</definedName>
    <definedName name="ins_red_pvc_presion_1x0.75pulg">#REF!</definedName>
    <definedName name="ins_red_pvc_presion_2x1.5pulg" localSheetId="0">#REF!</definedName>
    <definedName name="ins_red_pvc_presion_2x1.5pulg">#REF!</definedName>
    <definedName name="ins_red_pvc_presion_2x1pulg" localSheetId="0">#REF!</definedName>
    <definedName name="ins_red_pvc_presion_2x1pulg">#REF!</definedName>
    <definedName name="ins_red_pvc_presion_3x1.5pulg" localSheetId="0">#REF!</definedName>
    <definedName name="ins_red_pvc_presion_3x1.5pulg">#REF!</definedName>
    <definedName name="ins_red_pvc_presion_3x1pulg" localSheetId="0">#REF!</definedName>
    <definedName name="ins_red_pvc_presion_3x1pulg">#REF!</definedName>
    <definedName name="ins_red_pvc_presion_3x2pulg" localSheetId="0">#REF!</definedName>
    <definedName name="ins_red_pvc_presion_3x2pulg">#REF!</definedName>
    <definedName name="ins_regla" localSheetId="0">#REF!</definedName>
    <definedName name="ins_regla">#REF!</definedName>
    <definedName name="ins_rejilla_techo" localSheetId="0">#REF!</definedName>
    <definedName name="ins_rejilla_techo">#REF!</definedName>
    <definedName name="ins_sifon_2pulg" localSheetId="0">#REF!</definedName>
    <definedName name="ins_sifon_2pulg">#REF!</definedName>
    <definedName name="ins_tarugo_0.375pulg" localSheetId="0">#REF!</definedName>
    <definedName name="ins_tarugo_0.375pulg">#REF!</definedName>
    <definedName name="ins_tarugo_0.5pulg" localSheetId="0">#REF!</definedName>
    <definedName name="ins_tarugo_0.5pulg">#REF!</definedName>
    <definedName name="ins_tee_cpvc_0.5pulg" localSheetId="0">#REF!</definedName>
    <definedName name="ins_tee_cpvc_0.5pulg">#REF!</definedName>
    <definedName name="ins_tee_cpvc_0.75pulg" localSheetId="0">#REF!</definedName>
    <definedName name="ins_tee_cpvc_0.75pulg">#REF!</definedName>
    <definedName name="ins_tee_hg_3hg" localSheetId="0">#REF!</definedName>
    <definedName name="ins_tee_hg_3hg">#REF!</definedName>
    <definedName name="ins_tee_pvc_presion_0.5pulg" localSheetId="0">#REF!</definedName>
    <definedName name="ins_tee_pvc_presion_0.5pulg">#REF!</definedName>
    <definedName name="ins_tee_pvc_presion_0.75pulg" localSheetId="0">#REF!</definedName>
    <definedName name="ins_tee_pvc_presion_0.75pulg">#REF!</definedName>
    <definedName name="ins_tee_pvc_presion_1.5pulg" localSheetId="0">#REF!</definedName>
    <definedName name="ins_tee_pvc_presion_1.5pulg">#REF!</definedName>
    <definedName name="ins_tee_pvc_presion_1pulg" localSheetId="0">#REF!</definedName>
    <definedName name="ins_tee_pvc_presion_1pulg">#REF!</definedName>
    <definedName name="ins_tee_pvc_presion_2pulg" localSheetId="0">#REF!</definedName>
    <definedName name="ins_tee_pvc_presion_2pulg">#REF!</definedName>
    <definedName name="ins_tee_pvc_presion_3pulg" localSheetId="0">#REF!</definedName>
    <definedName name="ins_tee_pvc_presion_3pulg">#REF!</definedName>
    <definedName name="ins_tornillo_0.375pulg" localSheetId="0">#REF!</definedName>
    <definedName name="ins_tornillo_0.375pulg">#REF!</definedName>
    <definedName name="ins_tornillo_fijacion" localSheetId="0">#REF!</definedName>
    <definedName name="ins_tornillo_fijacion">#REF!</definedName>
    <definedName name="ins_tub_cpvc_0.5pulg" localSheetId="0">#REF!</definedName>
    <definedName name="ins_tub_cpvc_0.5pulg">#REF!</definedName>
    <definedName name="ins_tub_cpvc_0.75pulg" localSheetId="0">#REF!</definedName>
    <definedName name="ins_tub_cpvc_0.75pulg">#REF!</definedName>
    <definedName name="ins_tub_hg_2pulg" localSheetId="0">#REF!</definedName>
    <definedName name="ins_tub_hg_2pulg">#REF!</definedName>
    <definedName name="ins_tub_hg_3pulg" localSheetId="0">#REF!</definedName>
    <definedName name="ins_tub_hg_3pulg">#REF!</definedName>
    <definedName name="ins_tub_pvc_sch40_0.5pul" localSheetId="0">#REF!</definedName>
    <definedName name="ins_tub_pvc_sch40_0.5pul">#REF!</definedName>
    <definedName name="ins_tub_pvc_sch40_0.75pul" localSheetId="0">#REF!</definedName>
    <definedName name="ins_tub_pvc_sch40_0.75pul">#REF!</definedName>
    <definedName name="ins_tub_pvc_sch40_1.5pul" localSheetId="0">#REF!</definedName>
    <definedName name="ins_tub_pvc_sch40_1.5pul">#REF!</definedName>
    <definedName name="ins_tub_pvc_sch40_1pul" localSheetId="0">#REF!</definedName>
    <definedName name="ins_tub_pvc_sch40_1pul">#REF!</definedName>
    <definedName name="ins_tub_pvc_sdr21_2pulg" localSheetId="0">#REF!</definedName>
    <definedName name="ins_tub_pvc_sdr21_2pulg">#REF!</definedName>
    <definedName name="ins_tub_pvc_sdr21_3pulg" localSheetId="0">#REF!</definedName>
    <definedName name="ins_tub_pvc_sdr21_3pulg">#REF!</definedName>
    <definedName name="ins_tub_pvc_sdr26_2pulg" localSheetId="0">#REF!</definedName>
    <definedName name="ins_tub_pvc_sdr26_2pulg">#REF!</definedName>
    <definedName name="ins_tub_pvc_sdr26_3pulg" localSheetId="0">#REF!</definedName>
    <definedName name="ins_tub_pvc_sdr26_3pulg">#REF!</definedName>
    <definedName name="ins_tub_pvc_sdr32.5_4pulg" localSheetId="0">#REF!</definedName>
    <definedName name="ins_tub_pvc_sdr32.5_4pulg">#REF!</definedName>
    <definedName name="ins_tub_pvc_sdr32.5_6pulg" localSheetId="0">#REF!</definedName>
    <definedName name="ins_tub_pvc_sdr32.5_6pulg">#REF!</definedName>
    <definedName name="ins_tubo_flexible" localSheetId="0">#REF!</definedName>
    <definedName name="ins_tubo_flexible">#REF!</definedName>
    <definedName name="ins_tuerca_0.375pulg" localSheetId="0">#REF!</definedName>
    <definedName name="ins_tuerca_0.375pulg">#REF!</definedName>
    <definedName name="ins_tuerca_0.5pulg" localSheetId="0">#REF!</definedName>
    <definedName name="ins_tuerca_0.5pulg">#REF!</definedName>
    <definedName name="ins_valvula_0.75pulg" localSheetId="0">#REF!</definedName>
    <definedName name="ins_valvula_0.75pulg">#REF!</definedName>
    <definedName name="ins_valvula_1.5pulg" localSheetId="0">#REF!</definedName>
    <definedName name="ins_valvula_1.5pulg">#REF!</definedName>
    <definedName name="ins_valvula_1pulg" localSheetId="0">#REF!</definedName>
    <definedName name="ins_valvula_1pulg">#REF!</definedName>
    <definedName name="ins_valvula_2pulg" localSheetId="0">#REF!</definedName>
    <definedName name="ins_valvula_2pulg">#REF!</definedName>
    <definedName name="ins_valvula_reguladora_1pulg" localSheetId="0">#REF!</definedName>
    <definedName name="ins_valvula_reguladora_1pulg">#REF!</definedName>
    <definedName name="ins_valvula_reguladora_2pulg" localSheetId="0">#REF!</definedName>
    <definedName name="ins_valvula_reguladora_2pulg">#REF!</definedName>
    <definedName name="ins_varilla_0.375pulg" localSheetId="0">#REF!</definedName>
    <definedName name="ins_varilla_0.375pulg">#REF!</definedName>
    <definedName name="ins_varilla_0.5pulg" localSheetId="0">#REF!</definedName>
    <definedName name="ins_varilla_0.5pulg">#REF!</definedName>
    <definedName name="ins_yee_pvc_drenaje_2pulg" localSheetId="0">#REF!</definedName>
    <definedName name="ins_yee_pvc_drenaje_2pulg">#REF!</definedName>
    <definedName name="ins_yee_pvc_drenaje_3pulg" localSheetId="0">#REF!</definedName>
    <definedName name="ins_yee_pvc_drenaje_3pulg">#REF!</definedName>
    <definedName name="ins_yee_pvc_drenaje_4pulg" localSheetId="0">#REF!</definedName>
    <definedName name="ins_yee_pvc_drenaje_4pulg">#REF!</definedName>
    <definedName name="INSTVENT" localSheetId="0">#REF!</definedName>
    <definedName name="INSTVENT">#REF!</definedName>
    <definedName name="INTERRUPTOR3VIAS">[15]Ana!$F$3388</definedName>
    <definedName name="INTERRUPTOR4VIAS">[15]Ana!$F$3399</definedName>
    <definedName name="INTERRUPTORDOBLE">[15]Ana!$F$3366</definedName>
    <definedName name="INTERRUPTORPILOTO">[15]Ana!$F$3410</definedName>
    <definedName name="INTERRUPTORSENCILLO">[15]Ana!$F$3355</definedName>
    <definedName name="INTERRUPTORTRIPLE">[15]Ana!$F$3377</definedName>
    <definedName name="itabo" localSheetId="0">#REF!</definedName>
    <definedName name="itabo">#REF!</definedName>
    <definedName name="itbi" localSheetId="0">#REF!</definedName>
    <definedName name="itbi">#REF!</definedName>
    <definedName name="ITBIS">[47]Insumos!$G$2</definedName>
    <definedName name="ITBS" localSheetId="0">#REF!</definedName>
    <definedName name="ITBS">#REF!</definedName>
    <definedName name="Item2">#N/A</definedName>
    <definedName name="Izado_de_Tabletas" localSheetId="0">#REF!</definedName>
    <definedName name="Izado_de_Tabletas">#REF!</definedName>
    <definedName name="Izado_de_Tabletas_2">#N/A</definedName>
    <definedName name="Izado_de_Tabletas_3">#N/A</definedName>
    <definedName name="IZAJE" localSheetId="0">#REF!</definedName>
    <definedName name="IZAJE">#REF!</definedName>
    <definedName name="IZAJE_2">"$#REF!.$#REF!$#REF!"</definedName>
    <definedName name="IZAJE_3">"$#REF!.$#REF!$#REF!"</definedName>
    <definedName name="Izaje_de_Vigas_Postensadas" localSheetId="0">#REF!</definedName>
    <definedName name="Izaje_de_Vigas_Postensadas">#REF!</definedName>
    <definedName name="Izaje_de_Vigas_Postensadas_2">#N/A</definedName>
    <definedName name="Izaje_de_Vigas_Postensadas_3">#N/A</definedName>
    <definedName name="jminimo" localSheetId="0">#REF!</definedName>
    <definedName name="jminimo">#REF!</definedName>
    <definedName name="Jose" localSheetId="0">[41]INSUMOS!#REF!</definedName>
    <definedName name="Jose">[41]INSUMOS!#REF!</definedName>
    <definedName name="JUNTACERA" localSheetId="0">#REF!</definedName>
    <definedName name="JUNTACERA">#REF!</definedName>
    <definedName name="kerosene" localSheetId="0">#REF!</definedName>
    <definedName name="kerosene">#REF!</definedName>
    <definedName name="kglb">0.453592</definedName>
    <definedName name="Kilometro">[20]EQUIPOS!$I$25</definedName>
    <definedName name="komatsu" localSheetId="0">'[18]Listado Equipos a utilizar'!#REF!</definedName>
    <definedName name="komatsu">'[18]Listado Equipos a utilizar'!#REF!</definedName>
    <definedName name="LARRASTRE4SDR41MCONTRA" localSheetId="0">#REF!</definedName>
    <definedName name="LARRASTRE4SDR41MCONTRA">#REF!</definedName>
    <definedName name="LARRASTRE6SDR41MCONTRA" localSheetId="0">#REF!</definedName>
    <definedName name="LARRASTRE6SDR41MCONTRA">#REF!</definedName>
    <definedName name="LATEX" localSheetId="0">#REF!</definedName>
    <definedName name="LATEX">#REF!</definedName>
    <definedName name="LAVADEROSENCILLO" localSheetId="0">#REF!</definedName>
    <definedName name="LAVADEROSENCILLO">#REF!</definedName>
    <definedName name="LAVGRA1BCO">[15]Ana!$F$4071</definedName>
    <definedName name="LAVGRA1BCOPVC" localSheetId="0">#REF!</definedName>
    <definedName name="LAVGRA1BCOPVC">#REF!</definedName>
    <definedName name="LAVGRA2BCO">[15]Ana!$F$4046</definedName>
    <definedName name="LAVGRA2BCOPVC" localSheetId="0">#REF!</definedName>
    <definedName name="LAVGRA2BCOPVC">#REF!</definedName>
    <definedName name="LAVM1917BCO">[15]Ana!$F$4097</definedName>
    <definedName name="LAVM1917BCOPVC" localSheetId="0">#REF!</definedName>
    <definedName name="LAVM1917BCOPVC">#REF!</definedName>
    <definedName name="LAVM1917COL">[15]Ana!$F$4123</definedName>
    <definedName name="LAVM1917COLPVC" localSheetId="0">#REF!</definedName>
    <definedName name="LAVM1917COLPVC">#REF!</definedName>
    <definedName name="LAVMOVABCO">[15]Ana!$F$4150</definedName>
    <definedName name="LAVMOVABCOPVC" localSheetId="0">#REF!</definedName>
    <definedName name="LAVMOVABCOPVC">#REF!</definedName>
    <definedName name="LAVMOVACOL">[15]Ana!$F$4177</definedName>
    <definedName name="LAVMOVACOLPVC" localSheetId="0">#REF!</definedName>
    <definedName name="LAVMOVACOLPVC">#REF!</definedName>
    <definedName name="LAVMSERBCO">[15]Ana!$F$4203</definedName>
    <definedName name="LAVMSERBCOPVC" localSheetId="0">#REF!</definedName>
    <definedName name="LAVMSERBCOPVC">#REF!</definedName>
    <definedName name="LAVOVAEMPBCOCONTRA" localSheetId="0">#REF!</definedName>
    <definedName name="LAVOVAEMPBCOCONTRA">#REF!</definedName>
    <definedName name="lbalmbre18">'[31]Analisis Unit. '!$F$39</definedName>
    <definedName name="lbkg" localSheetId="0">#REF!</definedName>
    <definedName name="lbkg">#REF!</definedName>
    <definedName name="Ligado_y_vaciado" localSheetId="0">#REF!</definedName>
    <definedName name="Ligado_y_vaciado">#REF!</definedName>
    <definedName name="Ligado_y_vaciado_2">#N/A</definedName>
    <definedName name="Ligado_y_vaciado_3">#N/A</definedName>
    <definedName name="Ligado_y_Vaciado_a_Mano">[19]Insumos!$B$136:$D$136</definedName>
    <definedName name="Ligado_y_Vaciado_con_ligadora_y_Winche" localSheetId="0">[7]Insumos!#REF!</definedName>
    <definedName name="Ligado_y_Vaciado_con_ligadora_y_Winche">[7]Insumos!#REF!</definedName>
    <definedName name="Ligado_y_Vaciado_Hormigón_Industrial_____20_M3" localSheetId="0">[7]Insumos!#REF!</definedName>
    <definedName name="Ligado_y_Vaciado_Hormigón_Industrial_____20_M3">[7]Insumos!#REF!</definedName>
    <definedName name="Ligado_y_Vaciado_Hormigón_Industrial_____4_M3" localSheetId="0">[7]Insumos!#REF!</definedName>
    <definedName name="Ligado_y_Vaciado_Hormigón_Industrial_____4_M3">[7]Insumos!#REF!</definedName>
    <definedName name="Ligado_y_Vaciado_Hormigón_Industrial___10__20_M3" localSheetId="0">[7]Insumos!#REF!</definedName>
    <definedName name="Ligado_y_Vaciado_Hormigón_Industrial___10__20_M3">[7]Insumos!#REF!</definedName>
    <definedName name="Ligado_y_Vaciado_Hormigón_Industrial___4__10_M3" localSheetId="0">[7]Insumos!#REF!</definedName>
    <definedName name="Ligado_y_Vaciado_Hormigón_Industrial___4__10_M3">[7]Insumos!#REF!</definedName>
    <definedName name="ligadohormigon" localSheetId="0">[20]OBRAMANO!#REF!</definedName>
    <definedName name="ligadohormigon">[20]OBRAMANO!#REF!</definedName>
    <definedName name="ligadora" localSheetId="0">'[18]Listado Equipos a utilizar'!#REF!</definedName>
    <definedName name="ligadora">'[18]Listado Equipos a utilizar'!#REF!</definedName>
    <definedName name="Ligadora_de_1_funda" localSheetId="0">#REF!</definedName>
    <definedName name="Ligadora_de_1_funda">#REF!</definedName>
    <definedName name="Ligadora_de_1_funda_2">#N/A</definedName>
    <definedName name="Ligadora_de_1_funda_3">#N/A</definedName>
    <definedName name="Ligadora_de_2_funda" localSheetId="0">#REF!</definedName>
    <definedName name="Ligadora_de_2_funda">#REF!</definedName>
    <definedName name="Ligadora_de_2_funda_2">#N/A</definedName>
    <definedName name="Ligadora_de_2_funda_3">#N/A</definedName>
    <definedName name="LIGALIGA">[15]Ana!$F$3262</definedName>
    <definedName name="ligawinche">[15]Ana!$F$3274</definedName>
    <definedName name="limp.des.destronque">'[17]Analisis Unitarios'!$E$500</definedName>
    <definedName name="LIMPESC" localSheetId="0">#REF!</definedName>
    <definedName name="LIMPESC">#REF!</definedName>
    <definedName name="limpi" localSheetId="0">#REF!</definedName>
    <definedName name="limpi">#REF!</definedName>
    <definedName name="limpii" localSheetId="0">#REF!</definedName>
    <definedName name="limpii">#REF!</definedName>
    <definedName name="limpiii" localSheetId="0">#REF!</definedName>
    <definedName name="limpiii">#REF!</definedName>
    <definedName name="limpiiii" localSheetId="0">#REF!</definedName>
    <definedName name="limpiiii">#REF!</definedName>
    <definedName name="LIMPSALCERA" localSheetId="0">#REF!</definedName>
    <definedName name="LIMPSALCERA">#REF!</definedName>
    <definedName name="LIMPTUBOCPVC14" localSheetId="0">#REF!</definedName>
    <definedName name="LIMPTUBOCPVC14">#REF!</definedName>
    <definedName name="LIMPTUBOCPVCPINTA" localSheetId="0">#REF!</definedName>
    <definedName name="LIMPTUBOCPVCPINTA">#REF!</definedName>
    <definedName name="LIMPZOC" localSheetId="0">#REF!</definedName>
    <definedName name="LIMPZOC">#REF!</definedName>
    <definedName name="LINE" localSheetId="0" hidden="1">'[23]ANALISIS STO DGO'!#REF!</definedName>
    <definedName name="LINE" hidden="1">'[23]ANALISIS STO DGO'!#REF!</definedName>
    <definedName name="lineout" localSheetId="0" hidden="1">'[23]ANALISIS STO DGO'!#REF!</definedName>
    <definedName name="lineout" hidden="1">'[23]ANALISIS STO DGO'!#REF!</definedName>
    <definedName name="lista" localSheetId="0">#REF!</definedName>
    <definedName name="lista">#REF!</definedName>
    <definedName name="listaCosto">[26]Cotizaciones!$A$1:$H$1</definedName>
    <definedName name="LISTADO" localSheetId="0">#REF!</definedName>
    <definedName name="LISTADO">#REF!</definedName>
    <definedName name="listaPrecios">[26]ListaPrecios!$A:$I</definedName>
    <definedName name="Listelos_de_20_Cms_en_Baños">[19]Insumos!$B$44:$D$44</definedName>
    <definedName name="llaveacero" localSheetId="0">#REF!</definedName>
    <definedName name="llaveacero">#REF!</definedName>
    <definedName name="llaveacondicionamientohinca" localSheetId="0">#REF!</definedName>
    <definedName name="llaveacondicionamientohinca">#REF!</definedName>
    <definedName name="llaveacondicionamientohinca_2">#N/A</definedName>
    <definedName name="llaveacondicionamientohinca_3">#N/A</definedName>
    <definedName name="llaveagregado" localSheetId="0">#REF!</definedName>
    <definedName name="llaveagregado">#REF!</definedName>
    <definedName name="llaveagua" localSheetId="0">#REF!</definedName>
    <definedName name="llaveagua">#REF!</definedName>
    <definedName name="llavealambre" localSheetId="0">#REF!</definedName>
    <definedName name="llavealambre">#REF!</definedName>
    <definedName name="llaveanclajedepilotes" localSheetId="0">#REF!</definedName>
    <definedName name="llaveanclajedepilotes">#REF!</definedName>
    <definedName name="LLAVEANGULAR" localSheetId="0">#REF!</definedName>
    <definedName name="LLAVEANGULAR">#REF!</definedName>
    <definedName name="llavecablepostensado" localSheetId="0">#REF!</definedName>
    <definedName name="llavecablepostensado">#REF!</definedName>
    <definedName name="llavecastingbed" localSheetId="0">#REF!</definedName>
    <definedName name="llavecastingbed">#REF!</definedName>
    <definedName name="llavecemento" localSheetId="0">#REF!</definedName>
    <definedName name="llavecemento">#REF!</definedName>
    <definedName name="LLAVECHORRO" localSheetId="0">#REF!</definedName>
    <definedName name="LLAVECHORRO">#REF!</definedName>
    <definedName name="llaveclavos" localSheetId="0">#REF!</definedName>
    <definedName name="llaveclavos">#REF!</definedName>
    <definedName name="llavecuradoyaditivo" localSheetId="0">#REF!</definedName>
    <definedName name="llavecuradoyaditivo">#REF!</definedName>
    <definedName name="llaveempalmepilotes" localSheetId="0">#REF!</definedName>
    <definedName name="llaveempalmepilotes">#REF!</definedName>
    <definedName name="LLAVEEMPOTRAR12" localSheetId="0">#REF!</definedName>
    <definedName name="LLAVEEMPOTRAR12">#REF!</definedName>
    <definedName name="llavehincapilotes" localSheetId="0">#REF!</definedName>
    <definedName name="llavehincapilotes">#REF!</definedName>
    <definedName name="llaveizadotabletas" localSheetId="0">#REF!</definedName>
    <definedName name="llaveizadotabletas">#REF!</definedName>
    <definedName name="llaveizajevigaspostensadas" localSheetId="0">#REF!</definedName>
    <definedName name="llaveizajevigaspostensadas">#REF!</definedName>
    <definedName name="llaveizajevigaspostensadas_2">#N/A</definedName>
    <definedName name="llaveizajevigaspostensadas_3">#N/A</definedName>
    <definedName name="llaveligadoyvaciado" localSheetId="0">#REF!</definedName>
    <definedName name="llaveligadoyvaciado">#REF!</definedName>
    <definedName name="llaveligadoyvaciado_2">#N/A</definedName>
    <definedName name="llaveligadoyvaciado_3">#N/A</definedName>
    <definedName name="llavemadera" localSheetId="0">#REF!</definedName>
    <definedName name="llavemadera">#REF!</definedName>
    <definedName name="llavemadera_2">#N/A</definedName>
    <definedName name="llavemadera_3">#N/A</definedName>
    <definedName name="llavemanejocemento" localSheetId="0">#REF!</definedName>
    <definedName name="llavemanejocemento">#REF!</definedName>
    <definedName name="llavemanejocemento_2">#N/A</definedName>
    <definedName name="llavemanejocemento_3">#N/A</definedName>
    <definedName name="llavemanejopilotes" localSheetId="0">#REF!</definedName>
    <definedName name="llavemanejopilotes">#REF!</definedName>
    <definedName name="llavemanejopilotes_2">#N/A</definedName>
    <definedName name="llavemanejopilotes_3">#N/A</definedName>
    <definedName name="llavemoacero" localSheetId="0">#REF!</definedName>
    <definedName name="llavemoacero">#REF!</definedName>
    <definedName name="llavemoacero_2">#N/A</definedName>
    <definedName name="llavemoacero_3">#N/A</definedName>
    <definedName name="llavemomadera" localSheetId="0">#REF!</definedName>
    <definedName name="llavemomadera">#REF!</definedName>
    <definedName name="llavemomadera_2">#N/A</definedName>
    <definedName name="llavemomadera_3">#N/A</definedName>
    <definedName name="LLAVEORINALPEQ" localSheetId="0">#REF!</definedName>
    <definedName name="LLAVEORINALPEQ">#REF!</definedName>
    <definedName name="LLAVES" localSheetId="0">#REF!</definedName>
    <definedName name="LLAVES">#REF!</definedName>
    <definedName name="LLAVESENCCROM" localSheetId="0">#REF!</definedName>
    <definedName name="LLAVESENCCROM">#REF!</definedName>
    <definedName name="llavetratamientomoldes" localSheetId="0">#REF!</definedName>
    <definedName name="llavetratamientomoldes">#REF!</definedName>
    <definedName name="llavetratamientomoldes_2">#N/A</definedName>
    <definedName name="llavetratamientomoldes_3">#N/A</definedName>
    <definedName name="LLAVIN" localSheetId="0">#REF!</definedName>
    <definedName name="LLAVIN">#REF!</definedName>
    <definedName name="LLAVINCOR" localSheetId="0">#REF!</definedName>
    <definedName name="LLAVINCOR">#REF!</definedName>
    <definedName name="LLENADOHUECOS" localSheetId="0">#REF!</definedName>
    <definedName name="LLENADOHUECOS">#REF!</definedName>
    <definedName name="LLENADOHUECOS20" localSheetId="0">#REF!</definedName>
    <definedName name="LLENADOHUECOS20">#REF!</definedName>
    <definedName name="LLENADOHUECOS40" localSheetId="0">#REF!</definedName>
    <definedName name="LLENADOHUECOS40">#REF!</definedName>
    <definedName name="LLENADOHUECOS60" localSheetId="0">#REF!</definedName>
    <definedName name="LLENADOHUECOS60">#REF!</definedName>
    <definedName name="LLENADOHUECOS80" localSheetId="0">#REF!</definedName>
    <definedName name="LLENADOHUECOS80">#REF!</definedName>
    <definedName name="LMEMBAJADOR" localSheetId="0">#REF!</definedName>
    <definedName name="LMEMBAJADOR">#REF!</definedName>
    <definedName name="LOSA12" localSheetId="0">#REF!</definedName>
    <definedName name="LOSA12">#REF!</definedName>
    <definedName name="LOSA20" localSheetId="0">#REF!</definedName>
    <definedName name="LOSA20">#REF!</definedName>
    <definedName name="LOSA30" localSheetId="0">#REF!</definedName>
    <definedName name="LOSA30">#REF!</definedName>
    <definedName name="Losetas_30x30_Italianas___S_350" localSheetId="0">[7]Insumos!#REF!</definedName>
    <definedName name="Losetas_30x30_Italianas___S_350">[7]Insumos!#REF!</definedName>
    <definedName name="Losetas_33x33_Italianas____Granito_Rosa" localSheetId="0">[7]Insumos!#REF!</definedName>
    <definedName name="Losetas_33x33_Italianas____Granito_Rosa">[7]Insumos!#REF!</definedName>
    <definedName name="Losetas_de_Barro_exagonal_Grande_C_Transp." localSheetId="0">[7]Insumos!#REF!</definedName>
    <definedName name="Losetas_de_Barro_exagonal_Grande_C_Transp.">[7]Insumos!#REF!</definedName>
    <definedName name="Losetas_de_Barro_Feria_Grande_C_Transp." localSheetId="0">[7]Insumos!#REF!</definedName>
    <definedName name="Losetas_de_Barro_Feria_Grande_C_Transp.">[7]Insumos!#REF!</definedName>
    <definedName name="LUBRICANTE" localSheetId="0">#REF!</definedName>
    <definedName name="LUBRICANTE">#REF!</definedName>
    <definedName name="lubricantes">[48]Materiales!$K$15</definedName>
    <definedName name="LUZCENITAL">[15]Ana!$F$3344</definedName>
    <definedName name="LUZPARQEMT" localSheetId="0">#REF!</definedName>
    <definedName name="LUZPARQEMT">#REF!</definedName>
    <definedName name="M" localSheetId="0">[1]Presup.!#REF!</definedName>
    <definedName name="M">[1]Presup.!#REF!</definedName>
    <definedName name="M.O._Colocación_Cables_Postensados" localSheetId="0">#REF!</definedName>
    <definedName name="M.O._Colocación_Cables_Postensados">#REF!</definedName>
    <definedName name="M.O._Colocación_Cables_Postensados_2">#N/A</definedName>
    <definedName name="M.O._Colocación_Cables_Postensados_3">#N/A</definedName>
    <definedName name="M.O._Colocación_Tabletas_Prefabricados" localSheetId="0">#REF!</definedName>
    <definedName name="M.O._Colocación_Tabletas_Prefabricados">#REF!</definedName>
    <definedName name="M.O._Colocación_Tabletas_Prefabricados_2">#N/A</definedName>
    <definedName name="M.O._Colocación_Tabletas_Prefabricados_3">#N/A</definedName>
    <definedName name="M.O._Confección_Moldes" localSheetId="0">#REF!</definedName>
    <definedName name="M.O._Confección_Moldes">#REF!</definedName>
    <definedName name="M.O._Confección_Moldes_2">#N/A</definedName>
    <definedName name="M.O._Confección_Moldes_3">#N/A</definedName>
    <definedName name="M.O._Vigas_Postensadas__Incl._Cast." localSheetId="0">#REF!</definedName>
    <definedName name="M.O._Vigas_Postensadas__Incl._Cast.">#REF!</definedName>
    <definedName name="M.O._Vigas_Postensadas__Incl._Cast._2">#N/A</definedName>
    <definedName name="M.O._Vigas_Postensadas__Incl._Cast._3">#N/A</definedName>
    <definedName name="M.O.Pintura.Int.">'[27]Costos Mano de Obra'!$O$52</definedName>
    <definedName name="M.T." localSheetId="0">[8]A!#REF!</definedName>
    <definedName name="M.T.">[8]A!#REF!</definedName>
    <definedName name="M_O_Armadura_Columna">[19]Insumos!$B$78:$D$78</definedName>
    <definedName name="M_O_Armadura_Dintel_y_Viga">[19]Insumos!$B$79:$D$79</definedName>
    <definedName name="M_O_Cantos">[19]Insumos!$B$99:$D$99</definedName>
    <definedName name="M_O_Carpintero_2da._Categoría">[19]Insumos!$B$96:$D$96</definedName>
    <definedName name="M_O_Cerámica_Italiana_en_Pared">[19]Insumos!$B$102:$D$102</definedName>
    <definedName name="M_O_Colocación_Adoquines">[19]Insumos!$B$104:$D$104</definedName>
    <definedName name="M_O_Colocación_de_Bloques_de_4">[19]Insumos!$B$105:$D$105</definedName>
    <definedName name="M_O_Colocación_de_Bloques_de_6">[19]Insumos!$B$106:$D$106</definedName>
    <definedName name="M_O_Colocación_de_Bloques_de_8">[19]Insumos!$B$107:$D$107</definedName>
    <definedName name="M_O_Colocación_Listelos">[19]Insumos!$B$114:$D$114</definedName>
    <definedName name="M_O_Colocación_Piso_Cerámica_Criolla">[19]Insumos!$B$108:$D$108</definedName>
    <definedName name="M_O_Colocación_Piso_de_Granito_40_X_40">[19]Insumos!$B$111:$D$111</definedName>
    <definedName name="M_O_Colocación_Zócalos_de_Cerámica">[19]Insumos!$B$113:$D$113</definedName>
    <definedName name="M_O_Confección_de_Andamios">[19]Insumos!$B$115:$D$115</definedName>
    <definedName name="M_O_Construcción_Acera_Frotada_y_Violinada">[19]Insumos!$B$116:$D$116</definedName>
    <definedName name="M_O_Corte_y_Amarre_de_Varilla">[19]Insumos!$B$119:$D$119</definedName>
    <definedName name="M_O_Elaboración__Vaciado_y_Frotado_Losa_de_Piso" localSheetId="0">[7]Insumos!#REF!</definedName>
    <definedName name="M_O_Elaboración__Vaciado_y_Frotado_Losa_de_Piso">[7]Insumos!#REF!</definedName>
    <definedName name="M_O_Elaboración_Cámara_Inspección">[19]Insumos!$B$120:$D$120</definedName>
    <definedName name="M_O_Elaboración_Trampa_de_Grasa">[19]Insumos!$B$121:$D$121</definedName>
    <definedName name="M_O_Encofrado_y_Desenc._Muros_Cara" localSheetId="0">[7]Insumos!#REF!</definedName>
    <definedName name="M_O_Encofrado_y_Desenc._Muros_Cara">[7]Insumos!#REF!</definedName>
    <definedName name="M_O_Envarillado_de_Escalera">[19]Insumos!$B$81:$D$81</definedName>
    <definedName name="M_O_Fino_de_Techo_Inclinado">[19]Insumos!$B$83:$D$83</definedName>
    <definedName name="M_O_Fino_de_Techo_Plano">[19]Insumos!$B$84:$D$84</definedName>
    <definedName name="M_O_Fraguache" localSheetId="0">[7]Insumos!#REF!</definedName>
    <definedName name="M_O_Fraguache">[7]Insumos!#REF!</definedName>
    <definedName name="M_O_Goteros_Colgantes">[19]Insumos!$B$85:$D$85</definedName>
    <definedName name="M_O_Llenado_de_huecos">[19]Insumos!$B$86:$D$86</definedName>
    <definedName name="M_O_Maestro">[19]Insumos!$B$87:$D$87</definedName>
    <definedName name="M_O_Malla_Eléctro_Soldada" localSheetId="0">[7]Insumos!#REF!</definedName>
    <definedName name="M_O_Malla_Eléctro_Soldada">[7]Insumos!#REF!</definedName>
    <definedName name="M_O_Obrero_Ligado">[19]Insumos!$B$88:$D$88</definedName>
    <definedName name="M_O_Pañete_Maestreado_Exterior">[19]Insumos!$B$91:$D$91</definedName>
    <definedName name="M_O_Pañete_Maestreado_Interior">[19]Insumos!$B$92:$D$92</definedName>
    <definedName name="M_O_Preparación_del_Terreno">[19]Insumos!$B$94:$D$94</definedName>
    <definedName name="M_O_Quintal_Trabajado">[19]Insumos!$B$77:$D$77</definedName>
    <definedName name="M_O_Regado__Compactación__Mojado__Trasl.Mat.__A_M">[19]Insumos!$B$132:$D$132</definedName>
    <definedName name="M_O_Regado_Mojado_y_Apisonado____Material_Granular_y_Arena" localSheetId="0">[7]Insumos!#REF!</definedName>
    <definedName name="M_O_Regado_Mojado_y_Apisonado____Material_Granular_y_Arena">[7]Insumos!#REF!</definedName>
    <definedName name="M_O_Repello" localSheetId="0">[7]Insumos!#REF!</definedName>
    <definedName name="M_O_Repello">[7]Insumos!#REF!</definedName>
    <definedName name="M_O_Subida_de_Acero_para_Losa">[19]Insumos!$B$82:$D$82</definedName>
    <definedName name="M_O_Subida_de_Materiales">[19]Insumos!$B$95:$D$95</definedName>
    <definedName name="M_O_Técnico_Calificado">[19]Insumos!$B$149:$D$149</definedName>
    <definedName name="M_O_Zabaletas">[19]Insumos!$B$98:$D$98</definedName>
    <definedName name="m2ceramica">'[31]Analisis Unit. '!$F$47</definedName>
    <definedName name="m3arena">'[31]Analisis Unit. '!$F$41</definedName>
    <definedName name="m3arepanete">'[31]Analisis Unit. '!$F$44</definedName>
    <definedName name="m3grava">'[31]Analisis Unit. '!$F$42</definedName>
    <definedName name="MA">'[25]Mano de Obra'!$D$10</definedName>
    <definedName name="MACO">[20]EQUIPOS!$I$21</definedName>
    <definedName name="MADEMTECHOHAMALLA" localSheetId="0">#REF!</definedName>
    <definedName name="MADEMTECHOHAMALLA">#REF!</definedName>
    <definedName name="MADEMTECHOHAVAR" localSheetId="0">#REF!</definedName>
    <definedName name="MADEMTECHOHAVAR">#REF!</definedName>
    <definedName name="Madera" localSheetId="0">#REF!</definedName>
    <definedName name="Madera">#REF!</definedName>
    <definedName name="Madera_2">#N/A</definedName>
    <definedName name="Madera_3">#N/A</definedName>
    <definedName name="MADERAC" localSheetId="0">#REF!</definedName>
    <definedName name="MADERAC">#REF!</definedName>
    <definedName name="MAESTROCARP" localSheetId="0">#REF!</definedName>
    <definedName name="MAESTROCARP">#REF!</definedName>
    <definedName name="MALLACICL6HG">[15]Ana!$F$4383</definedName>
    <definedName name="mami" localSheetId="0">#REF!</definedName>
    <definedName name="mami">#REF!</definedName>
    <definedName name="mamii" localSheetId="0">#REF!</definedName>
    <definedName name="mamii">#REF!</definedName>
    <definedName name="mamiii" localSheetId="0">#REF!</definedName>
    <definedName name="mamiii">#REF!</definedName>
    <definedName name="mamiiii" localSheetId="0">#REF!</definedName>
    <definedName name="mamiiii">#REF!</definedName>
    <definedName name="MAMPARAPINOTRAT" localSheetId="0">#REF!</definedName>
    <definedName name="MAMPARAPINOTRAT">#REF!</definedName>
    <definedName name="MAMPARAPINOTRATM2" localSheetId="0">#REF!</definedName>
    <definedName name="MAMPARAPINOTRATM2">#REF!</definedName>
    <definedName name="MANG34NEGRACALENT" localSheetId="0">#REF!</definedName>
    <definedName name="MANG34NEGRACALENT">#REF!</definedName>
    <definedName name="Mano_de_Obra_Acero" localSheetId="0">#REF!</definedName>
    <definedName name="Mano_de_Obra_Acero">#REF!</definedName>
    <definedName name="Mano_de_Obra_Acero_2">#N/A</definedName>
    <definedName name="Mano_de_Obra_Acero_3">#N/A</definedName>
    <definedName name="Mano_de_Obra_Madera" localSheetId="0">#REF!</definedName>
    <definedName name="Mano_de_Obra_Madera">#REF!</definedName>
    <definedName name="Mano_de_Obra_Madera_2">#N/A</definedName>
    <definedName name="Mano_de_Obra_Madera_3">#N/A</definedName>
    <definedName name="manoObras">'[26]M.O. MinisterioTrabajo'!$B$1:$B$845</definedName>
    <definedName name="mantenimientodemoldes" localSheetId="0">#REF!</definedName>
    <definedName name="mantenimientodemoldes">#REF!</definedName>
    <definedName name="manti" localSheetId="0">#REF!</definedName>
    <definedName name="manti">#REF!</definedName>
    <definedName name="mantii" localSheetId="0">#REF!</definedName>
    <definedName name="mantii">#REF!</definedName>
    <definedName name="mantiii" localSheetId="0">#REF!</definedName>
    <definedName name="mantiii">#REF!</definedName>
    <definedName name="mantiiii" localSheetId="0">#REF!</definedName>
    <definedName name="mantiiii">#REF!</definedName>
    <definedName name="maquito" localSheetId="0">'[18]Listado Equipos a utilizar'!#REF!</definedName>
    <definedName name="maquito">'[18]Listado Equipos a utilizar'!#REF!</definedName>
    <definedName name="MARCOCA" localSheetId="0">#REF!</definedName>
    <definedName name="MARCOCA">#REF!</definedName>
    <definedName name="MARCOPI" localSheetId="0">#REF!</definedName>
    <definedName name="MARCOPI">#REF!</definedName>
    <definedName name="Marcos_de_Pino_Americano" localSheetId="0">[7]Insumos!#REF!</definedName>
    <definedName name="Marcos_de_Pino_Americano">[7]Insumos!#REF!</definedName>
    <definedName name="marmolpiso" localSheetId="0">#REF!</definedName>
    <definedName name="marmolpiso">#REF!</definedName>
    <definedName name="martillo" localSheetId="0">#REF!</definedName>
    <definedName name="martillo">#REF!</definedName>
    <definedName name="Material_Base" localSheetId="0">[7]Insumos!#REF!</definedName>
    <definedName name="Material_Base">[7]Insumos!#REF!</definedName>
    <definedName name="Material_Granular____Cascajo_T_Yubazo" localSheetId="0">[7]Insumos!#REF!</definedName>
    <definedName name="Material_Granular____Cascajo_T_Yubazo">[7]Insumos!#REF!</definedName>
    <definedName name="MBR" localSheetId="0">#REF!</definedName>
    <definedName name="MBR">#REF!</definedName>
    <definedName name="mes.camion.transp">'[17]Analisis Unitarios'!$F$58</definedName>
    <definedName name="mes.camioneta">'[17]Analisis Unitarios'!$F$57</definedName>
    <definedName name="mes.contable">'[17]Analisis Unitarios'!$F$6</definedName>
    <definedName name="mes.equipo.topo">'[17]Analisis Unitarios'!$F$20</definedName>
    <definedName name="mes.guarda.al">'[17]Analisis Unitarios'!$F$8</definedName>
    <definedName name="mes.ing.fre">'[17]Analisis Unitarios'!$F$5</definedName>
    <definedName name="mes.ing.res">'[17]Analisis Unitarios'!$F$4</definedName>
    <definedName name="mes.secretaria">'[17]Analisis Unitarios'!$F$7</definedName>
    <definedName name="mes.sereno">'[17]Analisis Unitarios'!$F$9</definedName>
    <definedName name="meses.proyecto">'[17]Analisis Unitarios'!$K$3</definedName>
    <definedName name="MEZCALAREPMOR">[15]Ana!$F$4415</definedName>
    <definedName name="MEZCBAN" localSheetId="0">#REF!</definedName>
    <definedName name="MEZCBAN">#REF!</definedName>
    <definedName name="MEZCBIDET" localSheetId="0">#REF!</definedName>
    <definedName name="MEZCBIDET">#REF!</definedName>
    <definedName name="MEZCFREG" localSheetId="0">#REF!</definedName>
    <definedName name="MEZCFREG">#REF!</definedName>
    <definedName name="MEZCLA125" localSheetId="0">#REF!</definedName>
    <definedName name="MEZCLA125">#REF!</definedName>
    <definedName name="MEZCLA13" localSheetId="0">#REF!</definedName>
    <definedName name="MEZCLA13">#REF!</definedName>
    <definedName name="MEZCLA14" localSheetId="0">#REF!</definedName>
    <definedName name="MEZCLA14">#REF!</definedName>
    <definedName name="MEZCLANATILLA" localSheetId="0">#REF!</definedName>
    <definedName name="MEZCLANATILLA">#REF!</definedName>
    <definedName name="MEZCLAV" localSheetId="0">#REF!</definedName>
    <definedName name="MEZCLAV">#REF!</definedName>
    <definedName name="MEZEMP">[15]Ana!$F$4397</definedName>
    <definedName name="ministerioTrabajo">'[26]M.O. MinisterioTrabajo'!$A$1:$N$845</definedName>
    <definedName name="MKLLL" localSheetId="0">#REF!</definedName>
    <definedName name="MKLLL">#REF!</definedName>
    <definedName name="mlzocalo">'[31]Analisis Unit. '!$F$46</definedName>
    <definedName name="mo.cer.pared">'[31]Analisis Unit. '!$F$26</definedName>
    <definedName name="MOACERA" localSheetId="0">#REF!</definedName>
    <definedName name="MOACERA">#REF!</definedName>
    <definedName name="moacero">'[31]Analisis Unit. '!$G$9</definedName>
    <definedName name="MOBADEN" localSheetId="0">#REF!</definedName>
    <definedName name="MOBADEN">#REF!</definedName>
    <definedName name="MOBASECON" localSheetId="0">#REF!</definedName>
    <definedName name="MOBASECON">#REF!</definedName>
    <definedName name="MOCANTOS" localSheetId="0">#REF!</definedName>
    <definedName name="MOCANTOS">#REF!</definedName>
    <definedName name="MOCAPATER" localSheetId="0">#REF!</definedName>
    <definedName name="MOCAPATER">#REF!</definedName>
    <definedName name="MOCARETEO" localSheetId="0">#REF!</definedName>
    <definedName name="MOCARETEO">#REF!</definedName>
    <definedName name="mocarpinteria" localSheetId="0">#REF!</definedName>
    <definedName name="mocarpinteria">#REF!</definedName>
    <definedName name="MOCERCRI1520PARED" localSheetId="0">#REF!</definedName>
    <definedName name="MOCERCRI1520PARED">#REF!</definedName>
    <definedName name="MOCERIMP1520PARED" localSheetId="0">#REF!</definedName>
    <definedName name="MOCERIMP1520PARED">#REF!</definedName>
    <definedName name="MOCONTEN553015" localSheetId="0">#REF!</definedName>
    <definedName name="MOCONTEN553015">#REF!</definedName>
    <definedName name="MODEMCIMPIEDRA" localSheetId="0">#REF!</definedName>
    <definedName name="MODEMCIMPIEDRA">#REF!</definedName>
    <definedName name="MODEMCIMVIEHSIMPLE" localSheetId="0">#REF!</definedName>
    <definedName name="MODEMCIMVIEHSIMPLE">#REF!</definedName>
    <definedName name="MODEMMUROHA" localSheetId="0">#REF!</definedName>
    <definedName name="MODEMMUROHA">#REF!</definedName>
    <definedName name="MODEMMUROPIE" localSheetId="0">#REF!</definedName>
    <definedName name="MODEMMUROPIE">#REF!</definedName>
    <definedName name="MODEMMUROTAPIA" localSheetId="0">#REF!</definedName>
    <definedName name="MODEMMUROTAPIA">#REF!</definedName>
    <definedName name="MODEMOLERCIMHA" localSheetId="0">#REF!</definedName>
    <definedName name="MODEMOLERCIMHA">#REF!</definedName>
    <definedName name="MODEMTECHOTEJA" localSheetId="0">#REF!</definedName>
    <definedName name="MODEMTECHOTEJA">#REF!</definedName>
    <definedName name="MOEMPANETECOL" localSheetId="0">#REF!</definedName>
    <definedName name="MOEMPANETECOL">#REF!</definedName>
    <definedName name="MOEMPANETEEXT" localSheetId="0">#REF!</definedName>
    <definedName name="MOEMPANETEEXT">#REF!</definedName>
    <definedName name="MOEMPANETEINT" localSheetId="0">#REF!</definedName>
    <definedName name="MOEMPANETEINT">#REF!</definedName>
    <definedName name="MOEMPANETETECHO" localSheetId="0">#REF!</definedName>
    <definedName name="MOEMPANETETECHO">#REF!</definedName>
    <definedName name="MOENCTCANTEP" localSheetId="0">#REF!</definedName>
    <definedName name="MOENCTCANTEP">#REF!</definedName>
    <definedName name="MOENCTCCAVA" localSheetId="0">#REF!</definedName>
    <definedName name="MOENCTCCAVA">#REF!</definedName>
    <definedName name="MOENCTCCOL30" localSheetId="0">#REF!</definedName>
    <definedName name="MOENCTCCOL30">#REF!</definedName>
    <definedName name="MOENCTCCOL4050" localSheetId="0">#REF!</definedName>
    <definedName name="MOENCTCCOL4050">#REF!</definedName>
    <definedName name="MOENCTCDINT" localSheetId="0">#REF!</definedName>
    <definedName name="MOENCTCDINT">#REF!</definedName>
    <definedName name="MOENCTCLOSA3AGUA" localSheetId="0">#REF!</definedName>
    <definedName name="MOENCTCLOSA3AGUA">#REF!</definedName>
    <definedName name="MOENCTCLOSAPLA" localSheetId="0">#REF!</definedName>
    <definedName name="MOENCTCLOSAPLA">#REF!</definedName>
    <definedName name="MOENCTCMUROCARA" localSheetId="0">#REF!</definedName>
    <definedName name="MOENCTCMUROCARA">#REF!</definedName>
    <definedName name="MOENCTCRAMPA" localSheetId="0">#REF!</definedName>
    <definedName name="MOENCTCRAMPA">#REF!</definedName>
    <definedName name="MOENCTCVIGA2040" localSheetId="0">#REF!</definedName>
    <definedName name="MOENCTCVIGA2040">#REF!</definedName>
    <definedName name="MOENCTCVIGA3050" localSheetId="0">#REF!</definedName>
    <definedName name="MOENCTCVIGA3050">#REF!</definedName>
    <definedName name="MOENCTCVIGA3060" localSheetId="0">#REF!</definedName>
    <definedName name="MOENCTCVIGA3060">#REF!</definedName>
    <definedName name="MOENCTCVIGA4080" localSheetId="0">#REF!</definedName>
    <definedName name="MOENCTCVIGA4080">#REF!</definedName>
    <definedName name="MOESTRIAS" localSheetId="0">#REF!</definedName>
    <definedName name="MOESTRIAS">#REF!</definedName>
    <definedName name="MOFINOBER" localSheetId="0">#REF!</definedName>
    <definedName name="MOFINOBER">#REF!</definedName>
    <definedName name="MOFINOHOR" localSheetId="0">#REF!</definedName>
    <definedName name="MOFINOHOR">#REF!</definedName>
    <definedName name="MOFINOINCL" localSheetId="0">#REF!</definedName>
    <definedName name="MOFINOINCL">#REF!</definedName>
    <definedName name="MOFRAGUACHE" localSheetId="0">#REF!</definedName>
    <definedName name="MOFRAGUACHE">#REF!</definedName>
    <definedName name="MOGOTEROCOL" localSheetId="0">#REF!</definedName>
    <definedName name="MOGOTEROCOL">#REF!</definedName>
    <definedName name="MOGOTERORAN" localSheetId="0">#REF!</definedName>
    <definedName name="MOGOTERORAN">#REF!</definedName>
    <definedName name="MOGRANITO25" localSheetId="0">#REF!</definedName>
    <definedName name="MOGRANITO25">#REF!</definedName>
    <definedName name="MOGRANITO30" localSheetId="0">#REF!</definedName>
    <definedName name="MOGRANITO30">#REF!</definedName>
    <definedName name="MOGRANITO40" localSheetId="0">#REF!</definedName>
    <definedName name="MOGRANITO40">#REF!</definedName>
    <definedName name="Mojado_en_Compactación_con_equipo" localSheetId="0">[7]Insumos!#REF!</definedName>
    <definedName name="Mojado_en_Compactación_con_equipo">[7]Insumos!#REF!</definedName>
    <definedName name="MOLOSETATERRAZA" localSheetId="0">#REF!</definedName>
    <definedName name="MOLOSETATERRAZA">#REF!</definedName>
    <definedName name="MOMOSAICO" localSheetId="0">#REF!</definedName>
    <definedName name="MOMOSAICO">#REF!</definedName>
    <definedName name="MONATILLA" localSheetId="0">#REF!</definedName>
    <definedName name="MONATILLA">#REF!</definedName>
    <definedName name="MONTARCERCTE" localSheetId="0">#REF!</definedName>
    <definedName name="MONTARCERCTE">#REF!</definedName>
    <definedName name="MONTARMARCOCAOBA" localSheetId="0">#REF!</definedName>
    <definedName name="MONTARMARCOCAOBA">#REF!</definedName>
    <definedName name="MONTARMARCOCTE" localSheetId="0">#REF!</definedName>
    <definedName name="MONTARMARCOCTE">#REF!</definedName>
    <definedName name="MONTARMARCOMET" localSheetId="0">#REF!</definedName>
    <definedName name="MONTARMARCOMET">#REF!</definedName>
    <definedName name="MONTARPTACORRER1" localSheetId="0">#REF!</definedName>
    <definedName name="MONTARPTACORRER1">#REF!</definedName>
    <definedName name="MONTARPTACORRER2" localSheetId="0">#REF!</definedName>
    <definedName name="MONTARPTACORRER2">#REF!</definedName>
    <definedName name="MONTARPTAPANEL" localSheetId="0">#REF!</definedName>
    <definedName name="MONTARPTAPANEL">#REF!</definedName>
    <definedName name="MONTARPTAPINO" localSheetId="0">#REF!</definedName>
    <definedName name="MONTARPTAPINO">#REF!</definedName>
    <definedName name="MONTARPTAPLUM" localSheetId="0">#REF!</definedName>
    <definedName name="MONTARPTAPLUM">#REF!</definedName>
    <definedName name="MONTARPTAPLY" localSheetId="0">#REF!</definedName>
    <definedName name="MONTARPTAPLY">#REF!</definedName>
    <definedName name="MONTARPTAVAIVEN" localSheetId="0">#REF!</definedName>
    <definedName name="MONTARPTAVAIVEN">#REF!</definedName>
    <definedName name="MONTURAPU" localSheetId="0">#REF!</definedName>
    <definedName name="MONTURAPU">#REF!</definedName>
    <definedName name="MOPIEDRA" localSheetId="0">#REF!</definedName>
    <definedName name="MOPIEDRA">#REF!</definedName>
    <definedName name="mopintura">'[31]Analisis Unit. '!$F$27</definedName>
    <definedName name="MOPINTURAAGUA" localSheetId="0">#REF!</definedName>
    <definedName name="MOPINTURAAGUA">#REF!</definedName>
    <definedName name="MOPINTURAMANT" localSheetId="0">#REF!</definedName>
    <definedName name="MOPINTURAMANT">#REF!</definedName>
    <definedName name="MOPISOCERAMICA" localSheetId="0">#REF!</definedName>
    <definedName name="MOPISOCERAMICA">#REF!</definedName>
    <definedName name="MOPISOCERCRI11520" localSheetId="0">#REF!</definedName>
    <definedName name="MOPISOCERCRI11520">#REF!</definedName>
    <definedName name="MOPISOCERCRI1520" localSheetId="0">#REF!</definedName>
    <definedName name="MOPISOCERCRI1520">#REF!</definedName>
    <definedName name="MOPISOCERIMP1520" localSheetId="0">#REF!</definedName>
    <definedName name="MOPISOCERIMP1520">#REF!</definedName>
    <definedName name="MOPISOFERIA" localSheetId="0">#REF!</definedName>
    <definedName name="MOPISOFERIA">#REF!</definedName>
    <definedName name="MOPISOFROTADO" localSheetId="0">#REF!</definedName>
    <definedName name="MOPISOFROTADO">#REF!</definedName>
    <definedName name="MOPISOFROTAVIOL" localSheetId="0">#REF!</definedName>
    <definedName name="MOPISOFROTAVIOL">#REF!</definedName>
    <definedName name="MOPISOHORMPUL" localSheetId="0">#REF!</definedName>
    <definedName name="MOPISOHORMPUL">#REF!</definedName>
    <definedName name="MOPISORENOPULID" localSheetId="0">#REF!</definedName>
    <definedName name="MOPISORENOPULID">#REF!</definedName>
    <definedName name="MOPULIDO" localSheetId="0">#REF!</definedName>
    <definedName name="MOPULIDO">#REF!</definedName>
    <definedName name="MOQUICIOS" localSheetId="0">#REF!</definedName>
    <definedName name="MOQUICIOS">#REF!</definedName>
    <definedName name="MOREGISTRO" localSheetId="0">#REF!</definedName>
    <definedName name="MOREGISTRO">#REF!</definedName>
    <definedName name="MOREPELLO" localSheetId="0">#REF!</definedName>
    <definedName name="MOREPELLO">#REF!</definedName>
    <definedName name="MORESANE" localSheetId="0">#REF!</definedName>
    <definedName name="MORESANE">#REF!</definedName>
    <definedName name="morfraguache">'[31]Analisis Unit. '!$F$96</definedName>
    <definedName name="morpanete">'[31]Analisis Unit. '!$F$85</definedName>
    <definedName name="mortero.1.4.pañete">'[27]Ana. Horm mexc mort'!$D$85</definedName>
    <definedName name="MORTERO110">[15]Ana!$F$4421</definedName>
    <definedName name="MORTERO12">[15]Ana!$F$4410</definedName>
    <definedName name="MORTERO13">[15]Ana!$F$4392</definedName>
    <definedName name="MORTERO14">[15]Ana!$F$4403</definedName>
    <definedName name="Mosaico_Fondo_Blanco_30x30____Corriente" localSheetId="0">[7]Insumos!#REF!</definedName>
    <definedName name="Mosaico_Fondo_Blanco_30x30____Corriente">[7]Insumos!#REF!</definedName>
    <definedName name="mosbotichinorojo" localSheetId="0">#REF!</definedName>
    <definedName name="mosbotichinorojo">#REF!</definedName>
    <definedName name="MOTRAMPA" localSheetId="0">#REF!</definedName>
    <definedName name="MOTRAMPA">#REF!</definedName>
    <definedName name="MOZABALETAPISO" localSheetId="0">#REF!</definedName>
    <definedName name="MOZABALETAPISO">#REF!</definedName>
    <definedName name="MOZABALETATECHO" localSheetId="0">#REF!</definedName>
    <definedName name="MOZABALETATECHO">#REF!</definedName>
    <definedName name="mozaicoFG" localSheetId="0">#REF!</definedName>
    <definedName name="mozaicoFG">#REF!</definedName>
    <definedName name="mpie">0.3048</definedName>
    <definedName name="MULTI" localSheetId="0">[8]A!#REF!</definedName>
    <definedName name="MULTI">[8]A!#REF!</definedName>
    <definedName name="MURO30" localSheetId="0">#REF!</definedName>
    <definedName name="MURO30">#REF!</definedName>
    <definedName name="MUROBOVEDA12A10X2AD" localSheetId="0">#REF!</definedName>
    <definedName name="MUROBOVEDA12A10X2AD">#REF!</definedName>
    <definedName name="muros" localSheetId="0">[8]A!#REF!</definedName>
    <definedName name="muros">[8]A!#REF!</definedName>
    <definedName name="MZNATILLA" localSheetId="0">#REF!</definedName>
    <definedName name="MZNATILLA">#REF!</definedName>
    <definedName name="NADA" localSheetId="0">#REF!</definedName>
    <definedName name="NADA">#REF!</definedName>
    <definedName name="NATILLA">[15]Ana!$F$375</definedName>
    <definedName name="NCLASI" localSheetId="0">#REF!</definedName>
    <definedName name="NCLASI">#REF!</definedName>
    <definedName name="NCLASII" localSheetId="0">#REF!</definedName>
    <definedName name="NCLASII">#REF!</definedName>
    <definedName name="NCLASIII" localSheetId="0">#REF!</definedName>
    <definedName name="NCLASIII">#REF!</definedName>
    <definedName name="NCLASIIII" localSheetId="0">#REF!</definedName>
    <definedName name="NCLASIIII">#REF!</definedName>
    <definedName name="NIPLE12X4HG" localSheetId="0">#REF!</definedName>
    <definedName name="NIPLE12X4HG">#REF!</definedName>
    <definedName name="NIPLE34X4HG" localSheetId="0">#REF!</definedName>
    <definedName name="NIPLE34X4HG">#REF!</definedName>
    <definedName name="NIPLECROM38X212" localSheetId="0">#REF!</definedName>
    <definedName name="NIPLECROM38X212">#REF!</definedName>
    <definedName name="nissan" localSheetId="0">'[18]Listado Equipos a utilizar'!#REF!</definedName>
    <definedName name="nissan">'[18]Listado Equipos a utilizar'!#REF!</definedName>
    <definedName name="num.meses" localSheetId="0">#REF!</definedName>
    <definedName name="num.meses">#REF!</definedName>
    <definedName name="o">[13]analisis!$F$5</definedName>
    <definedName name="obi" localSheetId="0">#REF!</definedName>
    <definedName name="obi">#REF!</definedName>
    <definedName name="obii" localSheetId="0">#REF!</definedName>
    <definedName name="obii">#REF!</definedName>
    <definedName name="obiii" localSheetId="0">#REF!</definedName>
    <definedName name="obiii">#REF!</definedName>
    <definedName name="obiiii" localSheetId="0">#REF!</definedName>
    <definedName name="obiiii">#REF!</definedName>
    <definedName name="Obra___Puente_Sobre_el_Matayaya__Carretera_Las_Matas_Elias_Pina">"proyecto"</definedName>
    <definedName name="OdeMElect" localSheetId="0">[41]INSUMOS!#REF!</definedName>
    <definedName name="OdeMElect">[41]INSUMOS!#REF!</definedName>
    <definedName name="OdeMPlomeria" localSheetId="0">[41]INSUMOS!#REF!</definedName>
    <definedName name="OdeMPlomeria">[41]INSUMOS!#REF!</definedName>
    <definedName name="ofi" localSheetId="0">#REF!</definedName>
    <definedName name="ofi">#REF!</definedName>
    <definedName name="ofii" localSheetId="0">#REF!</definedName>
    <definedName name="ofii">#REF!</definedName>
    <definedName name="ofiii" localSheetId="0">#REF!</definedName>
    <definedName name="ofiii">#REF!</definedName>
    <definedName name="ofiiii" localSheetId="0">#REF!</definedName>
    <definedName name="ofiiii">#REF!</definedName>
    <definedName name="OISOE" localSheetId="0">#REF!</definedName>
    <definedName name="OISOE">#REF!</definedName>
    <definedName name="omencofrado" localSheetId="0">'[22]O.M. y Salarios'!#REF!</definedName>
    <definedName name="omencofrado">'[22]O.M. y Salarios'!#REF!</definedName>
    <definedName name="opala">[48]Salarios!$D$16</definedName>
    <definedName name="operadoresPago">'[26]M.O. MinisterioTrabajo'!$A$1:$N$1</definedName>
    <definedName name="Operadorgrader">[20]OBRAMANO!$F$74</definedName>
    <definedName name="operadorpala">[20]OBRAMANO!$F$72</definedName>
    <definedName name="operadorretro">[20]OBRAMANO!$F$77</definedName>
    <definedName name="operadorrodillo">[20]OBRAMANO!$F$75</definedName>
    <definedName name="operadortractor">[20]OBRAMANO!$F$76</definedName>
    <definedName name="OPERMAN" localSheetId="0">#REF!</definedName>
    <definedName name="OPERMAN">#REF!</definedName>
    <definedName name="OPERPAL" localSheetId="0">#REF!</definedName>
    <definedName name="OPERPAL">#REF!</definedName>
    <definedName name="ORI12FBCO">[15]Ana!$F$4225</definedName>
    <definedName name="ORI12FBCOFLUX">[15]Ana!$F$4243</definedName>
    <definedName name="ORI12FBCOFLUXPVC" localSheetId="0">#REF!</definedName>
    <definedName name="ORI12FBCOFLUXPVC">#REF!</definedName>
    <definedName name="ORI12FBCOPVC" localSheetId="0">#REF!</definedName>
    <definedName name="ORI12FBCOPVC">#REF!</definedName>
    <definedName name="ORI12FFLUXBCOCONTRA" localSheetId="0">#REF!</definedName>
    <definedName name="ORI12FFLUXBCOCONTRA">#REF!</definedName>
    <definedName name="ORI1FBCO">[15]Ana!$F$4265</definedName>
    <definedName name="ORI1FBCOFLUX">[15]Ana!$F$4283</definedName>
    <definedName name="ORI1FBCOFLUXPVC" localSheetId="0">#REF!</definedName>
    <definedName name="ORI1FBCOFLUXPVC">#REF!</definedName>
    <definedName name="ORI1FBCOPVC" localSheetId="0">#REF!</definedName>
    <definedName name="ORI1FBCOPVC">#REF!</definedName>
    <definedName name="ORINAL12" localSheetId="0">#REF!</definedName>
    <definedName name="ORINAL12">#REF!</definedName>
    <definedName name="ORINALFALDA" localSheetId="0">#REF!</definedName>
    <definedName name="ORINALFALDA">#REF!</definedName>
    <definedName name="ORINALPEQ" localSheetId="0">#REF!</definedName>
    <definedName name="ORINALPEQ">#REF!</definedName>
    <definedName name="ORINALSENCILLO" localSheetId="0">#REF!</definedName>
    <definedName name="ORINALSENCILLO">#REF!</definedName>
    <definedName name="ORIPEQBCO">[15]Ana!$F$4305</definedName>
    <definedName name="ORIPEQBCOPVC" localSheetId="0">#REF!</definedName>
    <definedName name="ORIPEQBCOPVC">#REF!</definedName>
    <definedName name="OTR_15" localSheetId="0">#REF!</definedName>
    <definedName name="OTR_15">#REF!</definedName>
    <definedName name="OTR_20" localSheetId="0">#REF!</definedName>
    <definedName name="OTR_20">#REF!</definedName>
    <definedName name="OTR_25" localSheetId="0">#REF!</definedName>
    <definedName name="OTR_25">#REF!</definedName>
    <definedName name="OTR_26" localSheetId="0">#REF!</definedName>
    <definedName name="OTR_26">#REF!</definedName>
    <definedName name="OTR_27" localSheetId="0">#REF!</definedName>
    <definedName name="OTR_27">#REF!</definedName>
    <definedName name="OTR_28" localSheetId="0">#REF!</definedName>
    <definedName name="OTR_28">#REF!</definedName>
    <definedName name="OTR_29" localSheetId="0">#REF!</definedName>
    <definedName name="OTR_29">#REF!</definedName>
    <definedName name="OTR_30" localSheetId="0">#REF!</definedName>
    <definedName name="OTR_30">#REF!</definedName>
    <definedName name="otractor">[48]Salarios!$D$14</definedName>
    <definedName name="OXIDOROJO" localSheetId="0">#REF!</definedName>
    <definedName name="OXIDOROJO">#REF!</definedName>
    <definedName name="P" localSheetId="0">#REF!</definedName>
    <definedName name="P">#REF!</definedName>
    <definedName name="p.acera.horm">'[17]Analisis Unitarios'!$E$1580</definedName>
    <definedName name="p.acometida.agua.media">'[17]Analisis Unitarios'!$E$1182</definedName>
    <definedName name="p.bord.conten">'[17]Analisis Unitarios'!$E$1564</definedName>
    <definedName name="p.camp">'[17]Analisis Unitarios'!$E$237</definedName>
    <definedName name="p.cap.horm.2.5pulg">'[17]Analisis Unitarios'!$E$1764</definedName>
    <definedName name="p.cap.horm.2pulg">'[17]Analisis Unitarios'!$E$1765</definedName>
    <definedName name="p.demoli.acera">'[17]Analisis Unitarios'!$E$1632</definedName>
    <definedName name="p.demoli.conten">'[17]Analisis Unitarios'!$E$1645</definedName>
    <definedName name="p.demolicion.registro">'[17]Analisis Unitarios'!$E$1659</definedName>
    <definedName name="p.des.mov">'[17]Analisis Unitarios'!$F$222</definedName>
    <definedName name="p.desvio.provi">'[17]Analisis Unitarios'!$E$255</definedName>
    <definedName name="p.esc.superficie">'[17]Analisis Unitarios'!$E$656</definedName>
    <definedName name="p.exc.equipo.3m">'[17]Analisis Unitarios'!$E$534</definedName>
    <definedName name="p.exc.mano.carguio.bote.1erkm">'[17]Analisis Unitarios'!$E$558</definedName>
    <definedName name="p.imbornal.3parrillas">'[17]Analisis Unitarios'!$E$1248</definedName>
    <definedName name="p.ing">'[17]Analisis Unitarios'!$E$195</definedName>
    <definedName name="p.limpieza.ml.alc">'[17]Analisis Unitarios'!$E$570</definedName>
    <definedName name="p.mant.tran">'[17]Analisis Unitarios'!$E$275</definedName>
    <definedName name="p.obra.entrega">'[17]Analisis Unitarios'!$E$1470</definedName>
    <definedName name="p.registro.3.4X3.4">'[17]Analisis Unitarios'!$E$1329</definedName>
    <definedName name="p.registro.de.3.6a3.4X3.0">'[17]Analisis Unitarios'!$E$1548</definedName>
    <definedName name="p.rem.tub.24">'[17]Analisis Unitarios'!$E$1600</definedName>
    <definedName name="p.rem.tub.8">'[17]Analisis Unitarios'!$E$1618</definedName>
    <definedName name="p.riego.adherencia">'[17]Analisis Unitarios'!$E$1750</definedName>
    <definedName name="p.riego.imp">'[17]Analisis Unitarios'!$E$1739</definedName>
    <definedName name="p.sum.coloc.arena">'[17]Analisis Unitarios'!$E$600</definedName>
    <definedName name="p.sum.reg.niv.base">'[17]Analisis Unitarios'!$E$625</definedName>
    <definedName name="p.sum.reg.niv.subbase">'[17]Analisis Unitarios'!$E$636</definedName>
    <definedName name="p.term.sub.rasante">'[17]Analisis Unitarios'!$E$647</definedName>
    <definedName name="P.U." localSheetId="0">#REF!</definedName>
    <definedName name="P.U.">#REF!</definedName>
    <definedName name="P.U.Amercoat_385ASA">[49]Insumos!$E$15</definedName>
    <definedName name="P.U.Amercoat_385ASA_2">#N/A</definedName>
    <definedName name="P.U.Amercoat_385ASA_3">#N/A</definedName>
    <definedName name="P.U.Dimecote9">[49]Insumos!$E$13</definedName>
    <definedName name="P.U.Dimecote9_2">#N/A</definedName>
    <definedName name="P.U.Dimecote9_3">#N/A</definedName>
    <definedName name="P.U.Thinner1000">[49]Insumos!$E$12</definedName>
    <definedName name="P.U.Thinner1000_2">#N/A</definedName>
    <definedName name="P.U.Thinner1000_3">#N/A</definedName>
    <definedName name="P.U.Urethane_Acrilico">[49]Insumos!$E$17</definedName>
    <definedName name="P.U.Urethane_Acrilico_2">#N/A</definedName>
    <definedName name="P.U.Urethane_Acrilico_3">#N/A</definedName>
    <definedName name="p_1">#N/A</definedName>
    <definedName name="p_2">#N/A</definedName>
    <definedName name="p_3">#N/A</definedName>
    <definedName name="P1XE" localSheetId="0">#REF!</definedName>
    <definedName name="P1XE">#REF!</definedName>
    <definedName name="P1XT" localSheetId="0">#REF!</definedName>
    <definedName name="P1XT">#REF!</definedName>
    <definedName name="P1YE" localSheetId="0">#REF!</definedName>
    <definedName name="P1YE">#REF!</definedName>
    <definedName name="P1YT" localSheetId="0">#REF!</definedName>
    <definedName name="P1YT">#REF!</definedName>
    <definedName name="p2m2" localSheetId="0">#REF!</definedName>
    <definedName name="p2m2">#REF!</definedName>
    <definedName name="P2XE" localSheetId="0">#REF!</definedName>
    <definedName name="P2XE">#REF!</definedName>
    <definedName name="P2XT" localSheetId="0">#REF!</definedName>
    <definedName name="P2XT">#REF!</definedName>
    <definedName name="P2YE" localSheetId="0">#REF!</definedName>
    <definedName name="P2YE">#REF!</definedName>
    <definedName name="P3XE" localSheetId="0">#REF!</definedName>
    <definedName name="P3XE">#REF!</definedName>
    <definedName name="P3XT" localSheetId="0">#REF!</definedName>
    <definedName name="P3XT">#REF!</definedName>
    <definedName name="P3YE" localSheetId="0">#REF!</definedName>
    <definedName name="P3YE">#REF!</definedName>
    <definedName name="P3YT" localSheetId="0">#REF!</definedName>
    <definedName name="P3YT">#REF!</definedName>
    <definedName name="P4XE" localSheetId="0">#REF!</definedName>
    <definedName name="P4XE">#REF!</definedName>
    <definedName name="P4XT" localSheetId="0">#REF!</definedName>
    <definedName name="P4XT">#REF!</definedName>
    <definedName name="P4YE" localSheetId="0">#REF!</definedName>
    <definedName name="P4YE">#REF!</definedName>
    <definedName name="P4YT" localSheetId="0">#REF!</definedName>
    <definedName name="P4YT">#REF!</definedName>
    <definedName name="P5XE" localSheetId="0">#REF!</definedName>
    <definedName name="P5XE">#REF!</definedName>
    <definedName name="P5YE" localSheetId="0">#REF!</definedName>
    <definedName name="P5YE">#REF!</definedName>
    <definedName name="P5YT" localSheetId="0">#REF!</definedName>
    <definedName name="P5YT">#REF!</definedName>
    <definedName name="P6XE" localSheetId="0">#REF!</definedName>
    <definedName name="P6XE">#REF!</definedName>
    <definedName name="P6XT" localSheetId="0">#REF!</definedName>
    <definedName name="P6XT">#REF!</definedName>
    <definedName name="P6YE" localSheetId="0">#REF!</definedName>
    <definedName name="P6YE">#REF!</definedName>
    <definedName name="P6YT" localSheetId="0">#REF!</definedName>
    <definedName name="P6YT">#REF!</definedName>
    <definedName name="P7XE" localSheetId="0">#REF!</definedName>
    <definedName name="P7XE">#REF!</definedName>
    <definedName name="P7YE" localSheetId="0">#REF!</definedName>
    <definedName name="P7YE">#REF!</definedName>
    <definedName name="P7YT" localSheetId="0">#REF!</definedName>
    <definedName name="P7YT">#REF!</definedName>
    <definedName name="PABR112EMT" localSheetId="0">#REF!</definedName>
    <definedName name="PABR112EMT">#REF!</definedName>
    <definedName name="PABR1HG" localSheetId="0">#REF!</definedName>
    <definedName name="PABR1HG">#REF!</definedName>
    <definedName name="PABR212HG" localSheetId="0">#REF!</definedName>
    <definedName name="PABR212HG">#REF!</definedName>
    <definedName name="PABR2HG" localSheetId="0">#REF!</definedName>
    <definedName name="PABR2HG">#REF!</definedName>
    <definedName name="PABR34HG" localSheetId="0">#REF!</definedName>
    <definedName name="PABR34HG">#REF!</definedName>
    <definedName name="PABR3HG" localSheetId="0">#REF!</definedName>
    <definedName name="PABR3HG">#REF!</definedName>
    <definedName name="PABR58PER" localSheetId="0">#REF!</definedName>
    <definedName name="PABR58PER">#REF!</definedName>
    <definedName name="PACERO1" localSheetId="0">#REF!</definedName>
    <definedName name="PACERO1">#REF!</definedName>
    <definedName name="PACERO12" localSheetId="0">#REF!</definedName>
    <definedName name="PACERO12">#REF!</definedName>
    <definedName name="PACERO1225" localSheetId="0">#REF!</definedName>
    <definedName name="PACERO1225">#REF!</definedName>
    <definedName name="PACERO14" localSheetId="0">#REF!</definedName>
    <definedName name="PACERO14">#REF!</definedName>
    <definedName name="PACERO34" localSheetId="0">#REF!</definedName>
    <definedName name="PACERO34">#REF!</definedName>
    <definedName name="PACERO38" localSheetId="0">#REF!</definedName>
    <definedName name="PACERO38">#REF!</definedName>
    <definedName name="PACERO3825" localSheetId="0">#REF!</definedName>
    <definedName name="PACERO3825">#REF!</definedName>
    <definedName name="PACERO601" localSheetId="0">#REF!</definedName>
    <definedName name="PACERO601">#REF!</definedName>
    <definedName name="PACERO6012" localSheetId="0">#REF!</definedName>
    <definedName name="PACERO6012">#REF!</definedName>
    <definedName name="PACERO601225" localSheetId="0">#REF!</definedName>
    <definedName name="PACERO601225">#REF!</definedName>
    <definedName name="PACERO6034" localSheetId="0">#REF!</definedName>
    <definedName name="PACERO6034">#REF!</definedName>
    <definedName name="PACERO6038" localSheetId="0">#REF!</definedName>
    <definedName name="PACERO6038">#REF!</definedName>
    <definedName name="PACERO603825" localSheetId="0">#REF!</definedName>
    <definedName name="PACERO603825">#REF!</definedName>
    <definedName name="PACEROMALLA" localSheetId="0">#REF!</definedName>
    <definedName name="PACEROMALLA">#REF!</definedName>
    <definedName name="PADOQUINCLASICOGRIS" localSheetId="0">#REF!</definedName>
    <definedName name="PADOQUINCLASICOGRIS">#REF!</definedName>
    <definedName name="PADOQUINCLASICOQUEMADO" localSheetId="0">#REF!</definedName>
    <definedName name="PADOQUINCLASICOQUEMADO">#REF!</definedName>
    <definedName name="PADOQUINCLASICOROJO" localSheetId="0">#REF!</definedName>
    <definedName name="PADOQUINCLASICOROJO">#REF!</definedName>
    <definedName name="PADOQUINCOLONIALGRIS" localSheetId="0">#REF!</definedName>
    <definedName name="PADOQUINCOLONIALGRIS">#REF!</definedName>
    <definedName name="PADOQUINCOLONIALROJO" localSheetId="0">#REF!</definedName>
    <definedName name="PADOQUINCOLONIALROJO">#REF!</definedName>
    <definedName name="PADOQUINMEDITERRANEODIAMANTEGRIS" localSheetId="0">#REF!</definedName>
    <definedName name="PADOQUINMEDITERRANEODIAMANTEGRIS">#REF!</definedName>
    <definedName name="PADOQUINMEDITERRANEODIAMANTEQUEMADO" localSheetId="0">#REF!</definedName>
    <definedName name="PADOQUINMEDITERRANEODIAMANTEQUEMADO">#REF!</definedName>
    <definedName name="PADOQUINMEDITERRANEODIAMANTEROJO" localSheetId="0">#REF!</definedName>
    <definedName name="PADOQUINMEDITERRANEODIAMANTEROJO">#REF!</definedName>
    <definedName name="PADOQUINMEDITERRANEOGRIS" localSheetId="0">#REF!</definedName>
    <definedName name="PADOQUINMEDITERRANEOGRIS">#REF!</definedName>
    <definedName name="PADOQUINMEDITERRANEOQUEMADO" localSheetId="0">#REF!</definedName>
    <definedName name="PADOQUINMEDITERRANEOQUEMADO">#REF!</definedName>
    <definedName name="PADOQUINMEDITERRANEOROJO" localSheetId="0">#REF!</definedName>
    <definedName name="PADOQUINMEDITERRANEOROJO">#REF!</definedName>
    <definedName name="PADOQUINOLYMPUSGRIS" localSheetId="0">#REF!</definedName>
    <definedName name="PADOQUINOLYMPUSGRIS">#REF!</definedName>
    <definedName name="PADOQUINOLYMPUSNEGRO" localSheetId="0">#REF!</definedName>
    <definedName name="PADOQUINOLYMPUSNEGRO">#REF!</definedName>
    <definedName name="PADOQUINOLYMPUSQUEMADO" localSheetId="0">#REF!</definedName>
    <definedName name="PADOQUINOLYMPUSQUEMADO">#REF!</definedName>
    <definedName name="PADOQUINOLYMPUSROJO" localSheetId="0">#REF!</definedName>
    <definedName name="PADOQUINOLYMPUSROJO">#REF!</definedName>
    <definedName name="pala" localSheetId="0">#REF!</definedName>
    <definedName name="pala">#REF!</definedName>
    <definedName name="Pala_Tramotina" localSheetId="0">[7]Insumos!#REF!</definedName>
    <definedName name="Pala_Tramotina">[7]Insumos!#REF!</definedName>
    <definedName name="PALM" localSheetId="0">#REF!</definedName>
    <definedName name="PALM">#REF!</definedName>
    <definedName name="PALPUA14" localSheetId="0">#REF!</definedName>
    <definedName name="PALPUA14">#REF!</definedName>
    <definedName name="PALPUA16" localSheetId="0">#REF!</definedName>
    <definedName name="PALPUA16">#REF!</definedName>
    <definedName name="PANEL12CIR">[15]Ana!$F$3511</definedName>
    <definedName name="PANEL16CIR">[15]Ana!$F$3518</definedName>
    <definedName name="PANEL24CIR">[15]Ana!$F$3525</definedName>
    <definedName name="PANEL2CIR">[15]Ana!$F$3483</definedName>
    <definedName name="PANEL4CIR">[15]Ana!$F$3490</definedName>
    <definedName name="PANEL612CONTRA" localSheetId="0">#REF!</definedName>
    <definedName name="PANEL612CONTRA">#REF!</definedName>
    <definedName name="PANEL6CIR">[15]Ana!$F$3497</definedName>
    <definedName name="PANEL8CIR">[15]Ana!$F$3504</definedName>
    <definedName name="PANGULAR12X18" localSheetId="0">#REF!</definedName>
    <definedName name="PANGULAR12X18">#REF!</definedName>
    <definedName name="PANGULAR12X316" localSheetId="0">#REF!</definedName>
    <definedName name="PANGULAR12X316">#REF!</definedName>
    <definedName name="PANGULAR15X14" localSheetId="0">#REF!</definedName>
    <definedName name="PANGULAR15X14">#REF!</definedName>
    <definedName name="PANGULAR1X14" localSheetId="0">#REF!</definedName>
    <definedName name="PANGULAR1X14">#REF!</definedName>
    <definedName name="PANGULAR1X18" localSheetId="0">#REF!</definedName>
    <definedName name="PANGULAR1X18">#REF!</definedName>
    <definedName name="PANGULAR25X14" localSheetId="0">#REF!</definedName>
    <definedName name="PANGULAR25X14">#REF!</definedName>
    <definedName name="PANGULAR2X14" localSheetId="0">#REF!</definedName>
    <definedName name="PANGULAR2X14">#REF!</definedName>
    <definedName name="PANGULAR34X316" localSheetId="0">#REF!</definedName>
    <definedName name="PANGULAR34X316">#REF!</definedName>
    <definedName name="PANGULAR3X14" localSheetId="0">#REF!</definedName>
    <definedName name="PANGULAR3X14">#REF!</definedName>
    <definedName name="PARAGOMASCONTRA" localSheetId="0">#REF!</definedName>
    <definedName name="PARAGOMASCONTRA">#REF!</definedName>
    <definedName name="Partida">[26]ListaPrecios!$B:$B</definedName>
    <definedName name="PASBLAMACANOR14X40X6" localSheetId="0">#REF!</definedName>
    <definedName name="PASBLAMACANOR14X40X6">#REF!</definedName>
    <definedName name="PBANERAHFBCA" localSheetId="0">#REF!</definedName>
    <definedName name="PBANERAHFBCA">#REF!</definedName>
    <definedName name="PBANERAHFCOL" localSheetId="0">#REF!</definedName>
    <definedName name="PBANERAHFCOL">#REF!</definedName>
    <definedName name="PBANERALIVBCA" localSheetId="0">#REF!</definedName>
    <definedName name="PBANERALIVBCA">#REF!</definedName>
    <definedName name="PBANERALIVCOL" localSheetId="0">#REF!</definedName>
    <definedName name="PBANERALIVCOL">#REF!</definedName>
    <definedName name="PBANERAPVCBCA" localSheetId="0">#REF!</definedName>
    <definedName name="PBANERAPVCBCA">#REF!</definedName>
    <definedName name="PBANERAPVCCOL" localSheetId="0">#REF!</definedName>
    <definedName name="PBANERAPVCCOL">#REF!</definedName>
    <definedName name="PBARRAC12" localSheetId="0">#REF!</definedName>
    <definedName name="PBARRAC12">#REF!</definedName>
    <definedName name="PBARRAC34" localSheetId="0">#REF!</definedName>
    <definedName name="PBARRAC34">#REF!</definedName>
    <definedName name="PBARRAC58" localSheetId="0">#REF!</definedName>
    <definedName name="PBARRAC58">#REF!</definedName>
    <definedName name="PBARRAT10" localSheetId="0">#REF!</definedName>
    <definedName name="PBARRAT10">#REF!</definedName>
    <definedName name="PBARRAT4" localSheetId="0">#REF!</definedName>
    <definedName name="PBARRAT4">#REF!</definedName>
    <definedName name="PBARRAT6" localSheetId="0">#REF!</definedName>
    <definedName name="PBARRAT6">#REF!</definedName>
    <definedName name="PBARRAT7" localSheetId="0">#REF!</definedName>
    <definedName name="PBARRAT7">#REF!</definedName>
    <definedName name="PBIDETBCO" localSheetId="0">#REF!</definedName>
    <definedName name="PBIDETBCO">#REF!</definedName>
    <definedName name="PBIDETCOL" localSheetId="0">#REF!</definedName>
    <definedName name="PBIDETCOL">#REF!</definedName>
    <definedName name="PBITUPOL25MM5" localSheetId="0">#REF!</definedName>
    <definedName name="PBITUPOL25MM5">#REF!</definedName>
    <definedName name="PBITUPOL3MM10" localSheetId="0">#REF!</definedName>
    <definedName name="PBITUPOL3MM10">#REF!</definedName>
    <definedName name="PBITUPOL4MM510" localSheetId="0">#REF!</definedName>
    <definedName name="PBITUPOL4MM510">#REF!</definedName>
    <definedName name="PBLINTEL6" localSheetId="0">#REF!</definedName>
    <definedName name="PBLINTEL6">#REF!</definedName>
    <definedName name="PBLINTEL6X8X8" localSheetId="0">#REF!</definedName>
    <definedName name="PBLINTEL6X8X8">#REF!</definedName>
    <definedName name="PBLOCK10" localSheetId="0">#REF!</definedName>
    <definedName name="PBLOCK10">#REF!</definedName>
    <definedName name="PBLOCK12" localSheetId="0">#REF!</definedName>
    <definedName name="PBLOCK12">#REF!</definedName>
    <definedName name="PBLOCK4" localSheetId="0">#REF!</definedName>
    <definedName name="PBLOCK4">#REF!</definedName>
    <definedName name="PBLOCK4BARRO" localSheetId="0">#REF!</definedName>
    <definedName name="PBLOCK4BARRO">#REF!</definedName>
    <definedName name="PBLOCK5" localSheetId="0">#REF!</definedName>
    <definedName name="PBLOCK5">#REF!</definedName>
    <definedName name="PBLOCK6" localSheetId="0">#REF!</definedName>
    <definedName name="PBLOCK6">#REF!</definedName>
    <definedName name="PBLOCK6BARRO" localSheetId="0">#REF!</definedName>
    <definedName name="PBLOCK6BARRO">#REF!</definedName>
    <definedName name="PBLOCK8" localSheetId="0">#REF!</definedName>
    <definedName name="PBLOCK8">#REF!</definedName>
    <definedName name="PBLOCK8BARRO" localSheetId="0">#REF!</definedName>
    <definedName name="PBLOCK8BARRO">#REF!</definedName>
    <definedName name="PBLOCKRUST4" localSheetId="0">#REF!</definedName>
    <definedName name="PBLOCKRUST4">#REF!</definedName>
    <definedName name="PBLOCKRUST8" localSheetId="0">#REF!</definedName>
    <definedName name="PBLOCKRUST8">#REF!</definedName>
    <definedName name="PBLOQUETECHO11X20X20GRIS" localSheetId="0">#REF!</definedName>
    <definedName name="PBLOQUETECHO11X20X20GRIS">#REF!</definedName>
    <definedName name="PBLOQUETECHO15X60COLOR" localSheetId="0">#REF!</definedName>
    <definedName name="PBLOQUETECHO15X60COLOR">#REF!</definedName>
    <definedName name="PBLOQUETECHO15X60GRIS" localSheetId="0">#REF!</definedName>
    <definedName name="PBLOQUETECHO15X60GRIS">#REF!</definedName>
    <definedName name="PBLOVIGA6" localSheetId="0">#REF!</definedName>
    <definedName name="PBLOVIGA6">#REF!</definedName>
    <definedName name="PBLOVIGA8" localSheetId="0">#REF!</definedName>
    <definedName name="PBLOVIGA8">#REF!</definedName>
    <definedName name="PBOTONTIMBRE" localSheetId="0">#REF!</definedName>
    <definedName name="PBOTONTIMBRE">#REF!</definedName>
    <definedName name="PCABASBACANOR" localSheetId="0">#REF!</definedName>
    <definedName name="PCABASBACANOR">#REF!</definedName>
    <definedName name="PCARRETILLA" localSheetId="0">#REF!</definedName>
    <definedName name="PCARRETILLA">#REF!</definedName>
    <definedName name="PCER01" localSheetId="0">#REF!</definedName>
    <definedName name="PCER01">#REF!</definedName>
    <definedName name="PCER02" localSheetId="0">#REF!</definedName>
    <definedName name="PCER02">#REF!</definedName>
    <definedName name="PCER03" localSheetId="0">#REF!</definedName>
    <definedName name="PCER03">#REF!</definedName>
    <definedName name="PCER04" localSheetId="0">#REF!</definedName>
    <definedName name="PCER04">#REF!</definedName>
    <definedName name="PCER05" localSheetId="0">#REF!</definedName>
    <definedName name="PCER05">#REF!</definedName>
    <definedName name="PCER06" localSheetId="0">#REF!</definedName>
    <definedName name="PCER06">#REF!</definedName>
    <definedName name="PCER07" localSheetId="0">#REF!</definedName>
    <definedName name="PCER07">#REF!</definedName>
    <definedName name="PCER08" localSheetId="0">#REF!</definedName>
    <definedName name="PCER08">#REF!</definedName>
    <definedName name="PCER09" localSheetId="0">#REF!</definedName>
    <definedName name="PCER09">#REF!</definedName>
    <definedName name="PCER10" localSheetId="0">#REF!</definedName>
    <definedName name="PCER10">#REF!</definedName>
    <definedName name="PCER11" localSheetId="0">#REF!</definedName>
    <definedName name="PCER11">#REF!</definedName>
    <definedName name="PCER12" localSheetId="0">#REF!</definedName>
    <definedName name="PCER12">#REF!</definedName>
    <definedName name="PCONVARTIE58" localSheetId="0">#REF!</definedName>
    <definedName name="PCONVARTIE58">#REF!</definedName>
    <definedName name="PCOPAF212" localSheetId="0">#REF!</definedName>
    <definedName name="PCOPAF212">#REF!</definedName>
    <definedName name="PCUBO10" localSheetId="0">#REF!</definedName>
    <definedName name="PCUBO10">#REF!</definedName>
    <definedName name="PCUBO8" localSheetId="0">#REF!</definedName>
    <definedName name="PCUBO8">#REF!</definedName>
    <definedName name="PD">'[42]mov. tierra'!$D$26</definedName>
    <definedName name="PDa">'[43]V.Tierras A'!$D$7</definedName>
    <definedName name="PDUCHA" localSheetId="0">#REF!</definedName>
    <definedName name="PDUCHA">#REF!</definedName>
    <definedName name="PEON">'[25]Mano de Obra'!$D$15</definedName>
    <definedName name="PEONCARP" localSheetId="0">#REF!</definedName>
    <definedName name="PEONCARP">#REF!</definedName>
    <definedName name="Peones" localSheetId="0">#REF!</definedName>
    <definedName name="Peones">#REF!</definedName>
    <definedName name="Peones_2">#N/A</definedName>
    <definedName name="Peones_3">#N/A</definedName>
    <definedName name="PERI" localSheetId="0">#REF!</definedName>
    <definedName name="PERI">#REF!</definedName>
    <definedName name="periche" localSheetId="0">#REF!</definedName>
    <definedName name="periche">#REF!</definedName>
    <definedName name="Pernos" localSheetId="0">#REF!</definedName>
    <definedName name="Pernos">#REF!</definedName>
    <definedName name="Pernos_2">"$#REF!.$B$68"</definedName>
    <definedName name="Pernos_3">"$#REF!.$B$68"</definedName>
    <definedName name="PESCOBAPLASTICA" localSheetId="0">#REF!</definedName>
    <definedName name="PESCOBAPLASTICA">#REF!</definedName>
    <definedName name="pesoportico" localSheetId="0">#REF!</definedName>
    <definedName name="pesoportico">#REF!</definedName>
    <definedName name="pesoportico_1">"$#REF!.$H$61"</definedName>
    <definedName name="pesoportico_2" localSheetId="0">#REF!</definedName>
    <definedName name="pesoportico_2">#REF!</definedName>
    <definedName name="pesoportico_3" localSheetId="0">#REF!</definedName>
    <definedName name="pesoportico_3">#REF!</definedName>
    <definedName name="PESTILLO" localSheetId="0">#REF!</definedName>
    <definedName name="PESTILLO">#REF!</definedName>
    <definedName name="PFREGADERO1" localSheetId="0">#REF!</definedName>
    <definedName name="PFREGADERO1">#REF!</definedName>
    <definedName name="PFREGADERO2" localSheetId="0">#REF!</definedName>
    <definedName name="PFREGADERO2">#REF!</definedName>
    <definedName name="PGLOBO6" localSheetId="0">#REF!</definedName>
    <definedName name="PGLOBO6">#REF!</definedName>
    <definedName name="PGRANITO30BCO" localSheetId="0">#REF!</definedName>
    <definedName name="PGRANITO30BCO">#REF!</definedName>
    <definedName name="PGRANITO30GRIS" localSheetId="0">#REF!</definedName>
    <definedName name="PGRANITO30GRIS">#REF!</definedName>
    <definedName name="PGRANITO40BCO" localSheetId="0">#REF!</definedName>
    <definedName name="PGRANITO40BCO">#REF!</definedName>
    <definedName name="PGRANITOBOTICELLI40BCO" localSheetId="0">#REF!</definedName>
    <definedName name="PGRANITOBOTICELLI40BCO">#REF!</definedName>
    <definedName name="PGRANITOBOTICELLI40COL" localSheetId="0">#REF!</definedName>
    <definedName name="PGRANITOBOTICELLI40COL">#REF!</definedName>
    <definedName name="PGRANITOPERROY40" localSheetId="0">#REF!</definedName>
    <definedName name="PGRANITOPERROY40">#REF!</definedName>
    <definedName name="PGRAPA1" localSheetId="0">#REF!</definedName>
    <definedName name="PGRAPA1">#REF!</definedName>
    <definedName name="PHCH23BCO" localSheetId="0">#REF!</definedName>
    <definedName name="PHCH23BCO">#REF!</definedName>
    <definedName name="PHCH23COL" localSheetId="0">#REF!</definedName>
    <definedName name="PHCH23COL">#REF!</definedName>
    <definedName name="PHCH23GRIS" localSheetId="0">#REF!</definedName>
    <definedName name="PHCH23GRIS">#REF!</definedName>
    <definedName name="PHCH4BCO" localSheetId="0">#REF!</definedName>
    <definedName name="PHCH4BCO">#REF!</definedName>
    <definedName name="PHCH4GRIS" localSheetId="0">#REF!</definedName>
    <definedName name="PHCH4GRIS">#REF!</definedName>
    <definedName name="PHCH4VERDE" localSheetId="0">#REF!</definedName>
    <definedName name="PHCH4VERDE">#REF!</definedName>
    <definedName name="PHCHBOTIBCO" localSheetId="0">#REF!</definedName>
    <definedName name="PHCHBOTIBCO">#REF!</definedName>
    <definedName name="PHCHBOTIVERDE" localSheetId="0">#REF!</definedName>
    <definedName name="PHCHBOTIVERDE">#REF!</definedName>
    <definedName name="PHCHPROYAL" localSheetId="0">#REF!</definedName>
    <definedName name="PHCHPROYAL">#REF!</definedName>
    <definedName name="PHCHSUPERBCO" localSheetId="0">#REF!</definedName>
    <definedName name="PHCHSUPERBCO">#REF!</definedName>
    <definedName name="PHCHSUPERCOL" localSheetId="0">#REF!</definedName>
    <definedName name="PHCHSUPERCOL">#REF!</definedName>
    <definedName name="PHCHSVIBRBCO" localSheetId="0">#REF!</definedName>
    <definedName name="PHCHSVIBRBCO">#REF!</definedName>
    <definedName name="PHCHSVIBRCOL" localSheetId="0">#REF!</definedName>
    <definedName name="PHCHSVIBRCOL">#REF!</definedName>
    <definedName name="PHCHSVIBRGRIS" localSheetId="0">#REF!</definedName>
    <definedName name="PHCHSVIBRGRIS">#REF!</definedName>
    <definedName name="PHCHSVIBRRUSBCO" localSheetId="0">#REF!</definedName>
    <definedName name="PHCHSVIBRRUSBCO">#REF!</definedName>
    <definedName name="PHCHSVIBRRUSCOL" localSheetId="0">#REF!</definedName>
    <definedName name="PHCHSVIBRRUSCOL">#REF!</definedName>
    <definedName name="PHCHSVIBRRUSGRIS" localSheetId="0">#REF!</definedName>
    <definedName name="PHCHSVIBRRUSGRIS">#REF!</definedName>
    <definedName name="pico" localSheetId="0">#REF!</definedName>
    <definedName name="pico">#REF!</definedName>
    <definedName name="Piedra_de_Río" localSheetId="0">[7]Insumos!#REF!</definedName>
    <definedName name="Piedra_de_Río">[7]Insumos!#REF!</definedName>
    <definedName name="PIEDRA_GAVIONE_M3">'[24]MATERIALES LISTADO'!$D$12</definedName>
    <definedName name="Piedra_para_Encache" localSheetId="0">[7]Insumos!#REF!</definedName>
    <definedName name="Piedra_para_Encache">[7]Insumos!#REF!</definedName>
    <definedName name="piem" localSheetId="0">#REF!</definedName>
    <definedName name="piem">#REF!</definedName>
    <definedName name="pilote" localSheetId="0">#REF!</definedName>
    <definedName name="pilote">#REF!</definedName>
    <definedName name="pilotes" localSheetId="0">#REF!</definedName>
    <definedName name="pilotes">#REF!</definedName>
    <definedName name="PINO" localSheetId="0">#REF!</definedName>
    <definedName name="PINO">#REF!</definedName>
    <definedName name="Pino_Bruto_Americano">[19]Insumos!$B$75:$D$75</definedName>
    <definedName name="PINO1X4X12" localSheetId="0">#REF!</definedName>
    <definedName name="PINO1X4X12">#REF!</definedName>
    <definedName name="PINO1X4X12TRAT" localSheetId="0">#REF!</definedName>
    <definedName name="PINO1X4X12TRAT">#REF!</definedName>
    <definedName name="pinobruto">[20]MATERIALES!$G$33</definedName>
    <definedName name="PINOBRUTO1x4x10" localSheetId="0">#REF!</definedName>
    <definedName name="PINOBRUTO1x4x10">#REF!</definedName>
    <definedName name="PINOBRUTO4x4x12" localSheetId="0">#REF!</definedName>
    <definedName name="PINOBRUTO4x4x12">#REF!</definedName>
    <definedName name="PINOBRUTOTRAT" localSheetId="0">#REF!</definedName>
    <definedName name="PINOBRUTOTRAT">#REF!</definedName>
    <definedName name="PINOBRUTOTRAT1x4x10" localSheetId="0">#REF!</definedName>
    <definedName name="PINOBRUTOTRAT1x4x10">#REF!</definedName>
    <definedName name="PINOBRUTOTRAT4x4x12" localSheetId="0">#REF!</definedName>
    <definedName name="PINOBRUTOTRAT4x4x12">#REF!</definedName>
    <definedName name="PINODOROBCOALA" localSheetId="0">#REF!</definedName>
    <definedName name="PINODOROBCOALA">#REF!</definedName>
    <definedName name="PINODOROBCOCORR" localSheetId="0">#REF!</definedName>
    <definedName name="PINODOROBCOCORR">#REF!</definedName>
    <definedName name="PINODOROBCOST" localSheetId="0">#REF!</definedName>
    <definedName name="PINODOROBCOST">#REF!</definedName>
    <definedName name="PINODOROCOLALA" localSheetId="0">#REF!</definedName>
    <definedName name="PINODOROCOLALA">#REF!</definedName>
    <definedName name="PINODOROFLUX" localSheetId="0">#REF!</definedName>
    <definedName name="PINODOROFLUX">#REF!</definedName>
    <definedName name="PINTACRIEXT">[15]Ana!$F$4430</definedName>
    <definedName name="PINTACRIEXTAND">[15]Ana!$F$4443</definedName>
    <definedName name="PINTACRIINT">[15]Ana!$F$4436</definedName>
    <definedName name="PINTECO">[15]Ana!$F$4462</definedName>
    <definedName name="PINTEPOX">[15]Ana!$F$4450</definedName>
    <definedName name="PINTERRUPOR1" localSheetId="0">#REF!</definedName>
    <definedName name="PINTERRUPOR1">#REF!</definedName>
    <definedName name="PINTERRUPTOR2" localSheetId="0">#REF!</definedName>
    <definedName name="PINTERRUPTOR2">#REF!</definedName>
    <definedName name="PINTERRUPTOR3" localSheetId="0">#REF!</definedName>
    <definedName name="PINTERRUPTOR3">#REF!</definedName>
    <definedName name="PINTERRUPTOR3VIAS" localSheetId="0">#REF!</definedName>
    <definedName name="PINTERRUPTOR3VIAS">#REF!</definedName>
    <definedName name="PINTERRUPTOR4VIAS" localSheetId="0">#REF!</definedName>
    <definedName name="PINTERRUPTOR4VIAS">#REF!</definedName>
    <definedName name="PINTERRUPTORPILOTO" localSheetId="0">#REF!</definedName>
    <definedName name="PINTERRUPTORPILOTO">#REF!</definedName>
    <definedName name="PINTERRUPTORSEG100A2P" localSheetId="0">#REF!</definedName>
    <definedName name="PINTERRUPTORSEG100A2P">#REF!</definedName>
    <definedName name="PINTERRUPTORSEG30A2P" localSheetId="0">#REF!</definedName>
    <definedName name="PINTERRUPTORSEG30A2P">#REF!</definedName>
    <definedName name="PINTERRUPTORSEG60A2P" localSheetId="0">#REF!</definedName>
    <definedName name="PINTERRUPTORSEG60A2P">#REF!</definedName>
    <definedName name="PINTLACA">[15]Ana!$F$4456</definedName>
    <definedName name="PINTMAN">[15]Ana!$F$4469</definedName>
    <definedName name="PINTMANAND">[15]Ana!$F$4477</definedName>
    <definedName name="Pintura_Epóxica_Popular" localSheetId="0">#REF!</definedName>
    <definedName name="Pintura_Epóxica_Popular">#REF!</definedName>
    <definedName name="Pintura_Epóxica_Popular_2">#N/A</definedName>
    <definedName name="Pintura_Epóxica_Popular_3">#N/A</definedName>
    <definedName name="pinturas" localSheetId="0">#REF!</definedName>
    <definedName name="pinturas">#REF!</definedName>
    <definedName name="PISO01">[15]Ana!$F$4570</definedName>
    <definedName name="PISO09">[15]Ana!$F$4580</definedName>
    <definedName name="PISOADOCLAGRIS">[15]Ana!$F$4497</definedName>
    <definedName name="PISOADOCLAQUEM">[15]Ana!$F$4515</definedName>
    <definedName name="PISOADOCLAROJO">[15]Ana!$F$4506</definedName>
    <definedName name="PISOADOCOLGRIS">[15]Ana!$F$4524</definedName>
    <definedName name="PISOADOCOLROJO">[15]Ana!$F$4533</definedName>
    <definedName name="PISOADOMEDGRIS">[15]Ana!$F$4542</definedName>
    <definedName name="PISOADOMEDQUEM">[15]Ana!$F$4560</definedName>
    <definedName name="PISOADOMEDROJO">[15]Ana!$F$4551</definedName>
    <definedName name="PISOGRA1233030BCO">[15]Ana!$F$4616</definedName>
    <definedName name="PISOGRA1233030GRIS" localSheetId="0">#REF!</definedName>
    <definedName name="PISOGRA1233030GRIS">#REF!</definedName>
    <definedName name="PISOGRA1234040BCO">[15]Ana!$F$4634</definedName>
    <definedName name="PISOGRABOTI4040BCO">[15]Ana!$F$4589</definedName>
    <definedName name="PISOGRABOTI4040COL">[15]Ana!$F$4598</definedName>
    <definedName name="PISOGRAPROY4040">[15]Ana!$F$4607</definedName>
    <definedName name="PISOHFV10">[15]Ana!$F$4794</definedName>
    <definedName name="PISOLADEXAPEQ">[15]Ana!$F$4811</definedName>
    <definedName name="PISOLADFERIAPEQ">[15]Ana!$F$4819</definedName>
    <definedName name="PISOMOSROJ2525">[15]Ana!$F$4827</definedName>
    <definedName name="PISOPUL10">[15]Ana!$F$4803</definedName>
    <definedName name="PITACRILLICA" localSheetId="0">#REF!</definedName>
    <definedName name="PITACRILLICA">#REF!</definedName>
    <definedName name="PITECONOMICA" localSheetId="0">#REF!</definedName>
    <definedName name="PITECONOMICA">#REF!</definedName>
    <definedName name="pitesmalte" localSheetId="0">#REF!</definedName>
    <definedName name="pitesmalte">#REF!</definedName>
    <definedName name="PITMANTENIMIENTO" localSheetId="0">#REF!</definedName>
    <definedName name="PITMANTENIMIENTO">#REF!</definedName>
    <definedName name="pitoxidoverde" localSheetId="0">#REF!</definedName>
    <definedName name="pitoxidoverde">#REF!</definedName>
    <definedName name="PITSATINADA" localSheetId="0">#REF!</definedName>
    <definedName name="PITSATINADA">#REF!</definedName>
    <definedName name="pitsemiglos" localSheetId="0">#REF!</definedName>
    <definedName name="pitsemiglos">#REF!</definedName>
    <definedName name="pl">[13]analisis!$G$2432</definedName>
    <definedName name="PLADRILLO2X2X8" localSheetId="0">#REF!</definedName>
    <definedName name="PLADRILLO2X2X8">#REF!</definedName>
    <definedName name="PLADRILLO2X4X8" localSheetId="0">#REF!</definedName>
    <definedName name="PLADRILLO2X4X8">#REF!</definedName>
    <definedName name="PLAMPARAFLUORES24" localSheetId="0">#REF!</definedName>
    <definedName name="PLAMPARAFLUORES24">#REF!</definedName>
    <definedName name="PLAMPARAFLUORESSUP2TDIFTRANS" localSheetId="0">#REF!</definedName>
    <definedName name="PLAMPARAFLUORESSUP2TDIFTRANS">#REF!</definedName>
    <definedName name="Plancha_de_Plywood_4_x8_x3_4" localSheetId="0">#REF!</definedName>
    <definedName name="Plancha_de_Plywood_4_x8_x3_4">#REF!</definedName>
    <definedName name="Plancha_de_Plywood_4_x8_x3_4_2">#N/A</definedName>
    <definedName name="Plancha_de_Plywood_4_x8_x3_4_3">#N/A</definedName>
    <definedName name="Planta_Eléctrica_para_tesado" localSheetId="0">#REF!</definedName>
    <definedName name="Planta_Eléctrica_para_tesado">#REF!</definedName>
    <definedName name="Planta_Eléctrica_para_tesado_2">#N/A</definedName>
    <definedName name="Planta_Eléctrica_para_tesado_3">#N/A</definedName>
    <definedName name="PLAVADERO1" localSheetId="0">#REF!</definedName>
    <definedName name="PLAVADERO1">#REF!</definedName>
    <definedName name="PLAVADERO2" localSheetId="0">#REF!</definedName>
    <definedName name="PLAVADERO2">#REF!</definedName>
    <definedName name="PLAVBCO" localSheetId="0">#REF!</definedName>
    <definedName name="PLAVBCO">#REF!</definedName>
    <definedName name="PLAVBCOPEQ" localSheetId="0">#REF!</definedName>
    <definedName name="PLAVBCOPEQ">#REF!</definedName>
    <definedName name="PLAVCOL" localSheetId="0">#REF!</definedName>
    <definedName name="PLAVCOL">#REF!</definedName>
    <definedName name="PLAVOVABCO" localSheetId="0">#REF!</definedName>
    <definedName name="PLAVOVABCO">#REF!</definedName>
    <definedName name="PLAVOVACOL" localSheetId="0">#REF!</definedName>
    <definedName name="PLAVOVACOL">#REF!</definedName>
    <definedName name="PLAVPEDCOL" localSheetId="0">#REF!</definedName>
    <definedName name="PLAVPEDCOL">#REF!</definedName>
    <definedName name="PLIGADORA2">[15]Ins!$E$584</definedName>
    <definedName name="Plom" localSheetId="0">[41]INSUMOS!#REF!</definedName>
    <definedName name="Plom">[41]INSUMOS!#REF!</definedName>
    <definedName name="PLOMERO" localSheetId="0">#REF!</definedName>
    <definedName name="PLOMERO">#REF!</definedName>
    <definedName name="PLOMEROAYUDANTE" localSheetId="0">#REF!</definedName>
    <definedName name="PLOMEROAYUDANTE">#REF!</definedName>
    <definedName name="PLOMEROOFICIAL" localSheetId="0">#REF!</definedName>
    <definedName name="PLOMEROOFICIAL">#REF!</definedName>
    <definedName name="PLOSABARROEXAGDE" localSheetId="0">#REF!</definedName>
    <definedName name="PLOSABARROEXAGDE">#REF!</definedName>
    <definedName name="PLOSABARROEXAGONALPEQUEÑA" localSheetId="0">#REF!</definedName>
    <definedName name="PLOSABARROEXAGONALPEQUEÑA">#REF!</definedName>
    <definedName name="PLOSABARROFERIAGDE" localSheetId="0">#REF!</definedName>
    <definedName name="PLOSABARROFERIAGDE">#REF!</definedName>
    <definedName name="PLOSABARROFERIAPEQ" localSheetId="0">#REF!</definedName>
    <definedName name="PLOSABARROFERIAPEQ">#REF!</definedName>
    <definedName name="PLYWOOD" localSheetId="0">#REF!</definedName>
    <definedName name="PLYWOOD">#REF!</definedName>
    <definedName name="PMALLA38" localSheetId="0">#REF!</definedName>
    <definedName name="PMALLA38">#REF!</definedName>
    <definedName name="PMALLACAL9HG6" localSheetId="0">#REF!</definedName>
    <definedName name="PMALLACAL9HG6">#REF!</definedName>
    <definedName name="PMALLACAL9HG7" localSheetId="0">#REF!</definedName>
    <definedName name="PMALLACAL9HG7">#REF!</definedName>
    <definedName name="PMES12COLOR" localSheetId="0">#REF!</definedName>
    <definedName name="PMES12COLOR">#REF!</definedName>
    <definedName name="PMES23BCO" localSheetId="0">#REF!</definedName>
    <definedName name="PMES23BCO">#REF!</definedName>
    <definedName name="PMES23GRAVCOL" localSheetId="0">#REF!</definedName>
    <definedName name="PMES23GRAVCOL">#REF!</definedName>
    <definedName name="PMES23GRAVGRIS" localSheetId="0">#REF!</definedName>
    <definedName name="PMES23GRAVGRIS">#REF!</definedName>
    <definedName name="PMES23GRIS" localSheetId="0">#REF!</definedName>
    <definedName name="PMES23GRIS">#REF!</definedName>
    <definedName name="PMES4BCO" localSheetId="0">#REF!</definedName>
    <definedName name="PMES4BCO">#REF!</definedName>
    <definedName name="PMOSAICO25X25ROJO" localSheetId="0">#REF!</definedName>
    <definedName name="PMOSAICO25X25ROJO">#REF!</definedName>
    <definedName name="PMOSAICOGRAVILLA30X30BLANCO" localSheetId="0">#REF!</definedName>
    <definedName name="PMOSAICOGRAVILLA30X30BLANCO">#REF!</definedName>
    <definedName name="PMOSAICOGRAVILLA30X30GRIS" localSheetId="0">#REF!</definedName>
    <definedName name="PMOSAICOGRAVILLA30X30GRIS">#REF!</definedName>
    <definedName name="PMOSAICOGRAVILLA30X30ROJO" localSheetId="0">#REF!</definedName>
    <definedName name="PMOSAICOGRAVILLA30X30ROJO">#REF!</definedName>
    <definedName name="PMOSAICOGRAVILLA30X30SUPERBLANCO" localSheetId="0">#REF!</definedName>
    <definedName name="PMOSAICOGRAVILLA30X30SUPERBLANCO">#REF!</definedName>
    <definedName name="PMOSAICOGRAVILLA30X30SUPERCOLOR" localSheetId="0">#REF!</definedName>
    <definedName name="PMOSAICOGRAVILLA30X30SUPERCOLOR">#REF!</definedName>
    <definedName name="PMOSAICOGRAVILLA30X30SUPERGRIS" localSheetId="0">#REF!</definedName>
    <definedName name="PMOSAICOGRAVILLA30X30SUPERGRIS">#REF!</definedName>
    <definedName name="porcent.herram.equi.asfalto">'[17]Analisis Unitarios'!$K$11</definedName>
    <definedName name="porcent.herram.equi.mov.tier">'[17]Analisis Unitarios'!$K$7</definedName>
    <definedName name="porcent.herram.equi.obra.arte">'[17]Analisis Unitarios'!$K$9</definedName>
    <definedName name="porcent.herram.equi.obra.arte.tub">'[17]Analisis Unitarios'!$K$21</definedName>
    <definedName name="porcent.mat.gastable">'[17]Analisis Unitarios'!$K$13</definedName>
    <definedName name="porcentaje" localSheetId="0">[50]Presupuesto!#REF!</definedName>
    <definedName name="porcentaje">[50]Presupuesto!#REF!</definedName>
    <definedName name="porcentaje_2">"$#REF!.$J$12"</definedName>
    <definedName name="porcentaje_3">"$#REF!.$J$12"</definedName>
    <definedName name="porciento" localSheetId="0">#REF!</definedName>
    <definedName name="porciento">#REF!</definedName>
    <definedName name="PORTACANDADO" localSheetId="0">#REF!</definedName>
    <definedName name="PORTACANDADO">#REF!</definedName>
    <definedName name="POZO10" localSheetId="0">#REF!</definedName>
    <definedName name="POZO10">#REF!</definedName>
    <definedName name="POZO8" localSheetId="0">#REF!</definedName>
    <definedName name="POZO8">#REF!</definedName>
    <definedName name="PPAL1123CDOB" localSheetId="0">#REF!</definedName>
    <definedName name="PPAL1123CDOB">#REF!</definedName>
    <definedName name="PPAL1123CSENC" localSheetId="0">#REF!</definedName>
    <definedName name="PPAL1123CSENC">#REF!</definedName>
    <definedName name="PPALACUADRADA" localSheetId="0">#REF!</definedName>
    <definedName name="PPALACUADRADA">#REF!</definedName>
    <definedName name="PPALAREDONDA" localSheetId="0">#REF!</definedName>
    <definedName name="PPALAREDONDA">#REF!</definedName>
    <definedName name="PPANEL12A24" localSheetId="0">#REF!</definedName>
    <definedName name="PPANEL12A24">#REF!</definedName>
    <definedName name="PPANEL2A4" localSheetId="0">#REF!</definedName>
    <definedName name="PPANEL2A4">#REF!</definedName>
    <definedName name="PPANEL4A8" localSheetId="0">#REF!</definedName>
    <definedName name="PPANEL4A8">#REF!</definedName>
    <definedName name="PPANEL6A12" localSheetId="0">#REF!</definedName>
    <definedName name="PPANEL6A12">#REF!</definedName>
    <definedName name="PPANEL8A16" localSheetId="0">#REF!</definedName>
    <definedName name="PPANEL8A16">#REF!</definedName>
    <definedName name="PPANRLCON100" localSheetId="0">#REF!</definedName>
    <definedName name="PPANRLCON100">#REF!</definedName>
    <definedName name="PPANRLCON60" localSheetId="0">#REF!</definedName>
    <definedName name="PPANRLCON60">#REF!</definedName>
    <definedName name="PPARAGOMA" localSheetId="0">#REF!</definedName>
    <definedName name="PPARAGOMA">#REF!</definedName>
    <definedName name="PPD">'[51]med.mov.de tierras'!$D$6</definedName>
    <definedName name="PPERFIL112X112" localSheetId="0">#REF!</definedName>
    <definedName name="PPERFIL112X112">#REF!</definedName>
    <definedName name="PPERFIL1X1" localSheetId="0">#REF!</definedName>
    <definedName name="PPERFIL1X1">#REF!</definedName>
    <definedName name="PPERFIL1X2" localSheetId="0">#REF!</definedName>
    <definedName name="PPERFIL1X2">#REF!</definedName>
    <definedName name="PPERFIL2X2" localSheetId="0">#REF!</definedName>
    <definedName name="PPERFIL2X2">#REF!</definedName>
    <definedName name="PPERFIL2X3" localSheetId="0">#REF!</definedName>
    <definedName name="PPERFIL2X3">#REF!</definedName>
    <definedName name="PPERFIL2X4" localSheetId="0">#REF!</definedName>
    <definedName name="PPERFIL2X4">#REF!</definedName>
    <definedName name="PPERFIL3X3" localSheetId="0">#REF!</definedName>
    <definedName name="PPERFIL3X3">#REF!</definedName>
    <definedName name="PPERFIL4X4" localSheetId="0">#REF!</definedName>
    <definedName name="PPERFIL4X4">#REF!</definedName>
    <definedName name="PPERFILHG112X112" localSheetId="0">#REF!</definedName>
    <definedName name="PPERFILHG112X112">#REF!</definedName>
    <definedName name="PPERFILHG2X2" localSheetId="0">#REF!</definedName>
    <definedName name="PPERFILHG2X2">#REF!</definedName>
    <definedName name="PPERFILHG2X3" localSheetId="0">#REF!</definedName>
    <definedName name="PPERFILHG2X3">#REF!</definedName>
    <definedName name="PPERFILHG34X34" localSheetId="0">#REF!</definedName>
    <definedName name="PPERFILHG34X34">#REF!</definedName>
    <definedName name="PPINTACRIBCO" localSheetId="0">#REF!</definedName>
    <definedName name="PPINTACRIBCO">#REF!</definedName>
    <definedName name="PPINTACRIEXT" localSheetId="0">#REF!</definedName>
    <definedName name="PPINTACRIEXT">#REF!</definedName>
    <definedName name="PPINTEPOX" localSheetId="0">#REF!</definedName>
    <definedName name="PPINTEPOX">#REF!</definedName>
    <definedName name="PPINTMAN" localSheetId="0">#REF!</definedName>
    <definedName name="PPINTMAN">#REF!</definedName>
    <definedName name="PPLA112X14" localSheetId="0">#REF!</definedName>
    <definedName name="PPLA112X14">#REF!</definedName>
    <definedName name="PPLA12X18" localSheetId="0">#REF!</definedName>
    <definedName name="PPLA12X18">#REF!</definedName>
    <definedName name="PPLA12X316" localSheetId="0">#REF!</definedName>
    <definedName name="PPLA12X316">#REF!</definedName>
    <definedName name="PPLA2X14" localSheetId="0">#REF!</definedName>
    <definedName name="PPLA2X14">#REF!</definedName>
    <definedName name="PPLA34X14" localSheetId="0">#REF!</definedName>
    <definedName name="PPLA34X14">#REF!</definedName>
    <definedName name="PPLA34X316" localSheetId="0">#REF!</definedName>
    <definedName name="PPLA34X316">#REF!</definedName>
    <definedName name="PPLA3X14" localSheetId="0">#REF!</definedName>
    <definedName name="PPLA3X14">#REF!</definedName>
    <definedName name="PPLA4X14" localSheetId="0">#REF!</definedName>
    <definedName name="PPLA4X14">#REF!</definedName>
    <definedName name="PPUERTAENR" localSheetId="0">#REF!</definedName>
    <definedName name="PPUERTAENR">#REF!</definedName>
    <definedName name="PRASTRILLO" localSheetId="0">#REF!</definedName>
    <definedName name="PRASTRILLO">#REF!</definedName>
    <definedName name="pre_asiento_arena" localSheetId="0">#REF!</definedName>
    <definedName name="pre_asiento_arena">#REF!</definedName>
    <definedName name="pre_bote" localSheetId="0">#REF!</definedName>
    <definedName name="pre_bote">#REF!</definedName>
    <definedName name="pre_colg_0.5pulg" localSheetId="0">#REF!</definedName>
    <definedName name="pre_colg_0.5pulg">#REF!</definedName>
    <definedName name="pre_colg_0.75pulg" localSheetId="0">#REF!</definedName>
    <definedName name="pre_colg_0.75pulg">#REF!</definedName>
    <definedName name="pre_colg_1.5pulg" localSheetId="0">#REF!</definedName>
    <definedName name="pre_colg_1.5pulg">#REF!</definedName>
    <definedName name="pre_colg_1pulg" localSheetId="0">#REF!</definedName>
    <definedName name="pre_colg_1pulg">#REF!</definedName>
    <definedName name="pre_colg_2pulg" localSheetId="0">#REF!</definedName>
    <definedName name="pre_colg_2pulg">#REF!</definedName>
    <definedName name="pre_colg_3pulg" localSheetId="0">#REF!</definedName>
    <definedName name="pre_colg_3pulg">#REF!</definedName>
    <definedName name="pre_colg_4pulg" localSheetId="0">#REF!</definedName>
    <definedName name="pre_colg_4pulg">#REF!</definedName>
    <definedName name="pre_excavacion" localSheetId="0">#REF!</definedName>
    <definedName name="pre_excavacion">#REF!</definedName>
    <definedName name="pre_hormigon_124" localSheetId="0">#REF!</definedName>
    <definedName name="pre_hormigon_124">#REF!</definedName>
    <definedName name="pre_relleno" localSheetId="0">#REF!</definedName>
    <definedName name="pre_relleno">#REF!</definedName>
    <definedName name="preci" localSheetId="0">#REF!</definedName>
    <definedName name="preci">#REF!</definedName>
    <definedName name="precii" localSheetId="0">#REF!</definedName>
    <definedName name="precii">#REF!</definedName>
    <definedName name="preciii" localSheetId="0">#REF!</definedName>
    <definedName name="preciii">#REF!</definedName>
    <definedName name="preciiii" localSheetId="0">#REF!</definedName>
    <definedName name="preciiii">#REF!</definedName>
    <definedName name="PRECIO" localSheetId="0">#REF!</definedName>
    <definedName name="PRECIO">#REF!</definedName>
    <definedName name="Precio_Unitario">[26]ListaPrecios!$A$1:$I$1</definedName>
    <definedName name="PREJASLIV" localSheetId="0">#REF!</definedName>
    <definedName name="PREJASLIV">#REF!</definedName>
    <definedName name="PREJASREF" localSheetId="0">#REF!</definedName>
    <definedName name="PREJASREF">#REF!</definedName>
    <definedName name="preli" localSheetId="0">#REF!</definedName>
    <definedName name="preli">#REF!</definedName>
    <definedName name="prelii" localSheetId="0">#REF!</definedName>
    <definedName name="prelii">#REF!</definedName>
    <definedName name="preliii" localSheetId="0">#REF!</definedName>
    <definedName name="preliii">#REF!</definedName>
    <definedName name="preliiii" localSheetId="0">#REF!</definedName>
    <definedName name="preliiii">#REF!</definedName>
    <definedName name="PREPARARPISO" localSheetId="0">#REF!</definedName>
    <definedName name="PREPARARPISO">#REF!</definedName>
    <definedName name="Presupuesto_Maternidad" localSheetId="0">#REF!</definedName>
    <definedName name="Presupuesto_Maternidad">#REF!</definedName>
    <definedName name="presupuestoc1" localSheetId="0">#REF!</definedName>
    <definedName name="presupuestoc1">#REF!</definedName>
    <definedName name="presupuestoc2" localSheetId="0">#REF!</definedName>
    <definedName name="presupuestoc2">#REF!</definedName>
    <definedName name="PRIMA" localSheetId="0">#REF!</definedName>
    <definedName name="PRIMA">#REF!</definedName>
    <definedName name="PRIMA_2">"$#REF!.$M$38"</definedName>
    <definedName name="PRIMA_3">"$#REF!.$M$38"</definedName>
    <definedName name="PRINT_AREA_MI" localSheetId="0">#REF!</definedName>
    <definedName name="PRINT_AREA_MI">#REF!</definedName>
    <definedName name="PRINT_TITLES_MI" localSheetId="0">#REF!</definedName>
    <definedName name="PRINT_TITLES_MI">#REF!</definedName>
    <definedName name="PROMEDIO" localSheetId="0">#REF!</definedName>
    <definedName name="PROMEDIO">#REF!</definedName>
    <definedName name="Proyecto" localSheetId="0">#REF!</definedName>
    <definedName name="Proyecto">#REF!</definedName>
    <definedName name="PROYECTO__RECONSTRUCCION_CARRETARA_SAN_CRISTOBAL_VILLA_ALTAGRACIA__HATO_DAMAS_EL_BADEN" localSheetId="0">Todas las Hojas !$A$1:$G$3</definedName>
    <definedName name="PROYECTO__RECONSTRUCCION_CARRETARA_SAN_CRISTOBAL_VILLA_ALTAGRACIA__HATO_DAMAS_EL_BADEN">Todas las Hojas !$A$1:$G$3</definedName>
    <definedName name="prticos" localSheetId="0">[52]peso!#REF!</definedName>
    <definedName name="prticos">[52]peso!#REF!</definedName>
    <definedName name="prticos_2">#N/A</definedName>
    <definedName name="prticos_3">#N/A</definedName>
    <definedName name="Prueba_en_Compactación_con_equipo" localSheetId="0">[7]Insumos!#REF!</definedName>
    <definedName name="Prueba_en_Compactación_con_equipo">[7]Insumos!#REF!</definedName>
    <definedName name="PSILICOOLCRI" localSheetId="0">#REF!</definedName>
    <definedName name="PSILICOOLCRI">#REF!</definedName>
    <definedName name="PSOLDADURA" localSheetId="0">#REF!</definedName>
    <definedName name="PSOLDADURA">#REF!</definedName>
    <definedName name="PSTYROF2X4X1" localSheetId="0">#REF!</definedName>
    <definedName name="PSTYROF2X4X1">#REF!</definedName>
    <definedName name="PTABLETAAMARILLA" localSheetId="0">#REF!</definedName>
    <definedName name="PTABLETAAMARILLA">#REF!</definedName>
    <definedName name="PTABLETAGRIS" localSheetId="0">#REF!</definedName>
    <definedName name="PTABLETAGRIS">#REF!</definedName>
    <definedName name="PTABLETAQUEMADA" localSheetId="0">#REF!</definedName>
    <definedName name="PTABLETAQUEMADA">#REF!</definedName>
    <definedName name="PTABLETAROJA" localSheetId="0">#REF!</definedName>
    <definedName name="PTABLETAROJA">#REF!</definedName>
    <definedName name="PTAFRANCAOBA">[15]Ana!$F$4986</definedName>
    <definedName name="PTAFRANCAOBAM2">[15]Ana!$C$4986</definedName>
    <definedName name="PTAPAC24INTPVC" localSheetId="0">#REF!</definedName>
    <definedName name="PTAPAC24INTPVC">#REF!</definedName>
    <definedName name="PTAPAC24MET" localSheetId="0">#REF!</definedName>
    <definedName name="PTAPAC24MET">#REF!</definedName>
    <definedName name="PTAPAC24TCMET" localSheetId="0">#REF!</definedName>
    <definedName name="PTAPAC24TCMET">#REF!</definedName>
    <definedName name="PTAPAC24TCPVC" localSheetId="0">#REF!</definedName>
    <definedName name="PTAPAC24TCPVC">#REF!</definedName>
    <definedName name="PTAPANCORCAOBA">[15]Ana!$F$4957</definedName>
    <definedName name="PTAPANCORCAOBA2.3X8.4" localSheetId="0">#REF!</definedName>
    <definedName name="PTAPANCORCAOBA2.3X8.4">#REF!</definedName>
    <definedName name="PTAPANCORCAOBA3X8.4" localSheetId="0">#REF!</definedName>
    <definedName name="PTAPANCORCAOBA3X8.4">#REF!</definedName>
    <definedName name="PTAPANCORCAOBAM2">[15]Ana!$C$4957</definedName>
    <definedName name="PTAPANCORPINO">[15]Ana!$F$4948</definedName>
    <definedName name="PTAPANCORPINOM2">[15]Ana!$C$4948</definedName>
    <definedName name="PTAPANESPCAOBA">[15]Ana!$F$4966</definedName>
    <definedName name="PTAPANESPCAOBAM2">[15]Ana!$C$4966</definedName>
    <definedName name="PTAPANVAIVENCAOBA">[15]Ana!$F$4974</definedName>
    <definedName name="PTAPANVAIVENCAOBAM2">[15]Ana!$C$4974</definedName>
    <definedName name="PTAPLY">[15]Ana!$F$4939</definedName>
    <definedName name="PTAPLYM2">[15]Ana!$C$4939</definedName>
    <definedName name="PTEJA16" localSheetId="0">#REF!</definedName>
    <definedName name="PTEJA16">#REF!</definedName>
    <definedName name="PTEJA16ESP" localSheetId="0">#REF!</definedName>
    <definedName name="PTEJA16ESP">#REF!</definedName>
    <definedName name="PTEJA18" localSheetId="0">#REF!</definedName>
    <definedName name="PTEJA18">#REF!</definedName>
    <definedName name="PTEJA18ESP" localSheetId="0">#REF!</definedName>
    <definedName name="PTEJA18ESP">#REF!</definedName>
    <definedName name="PTEJATIPOS" localSheetId="0">#REF!</definedName>
    <definedName name="PTEJATIPOS">#REF!</definedName>
    <definedName name="PTERM114" localSheetId="0">#REF!</definedName>
    <definedName name="PTERM114">#REF!</definedName>
    <definedName name="pti" localSheetId="0">#REF!</definedName>
    <definedName name="pti">#REF!</definedName>
    <definedName name="ptii" localSheetId="0">#REF!</definedName>
    <definedName name="ptii">#REF!</definedName>
    <definedName name="ptiii" localSheetId="0">#REF!</definedName>
    <definedName name="ptiii">#REF!</definedName>
    <definedName name="ptiiii" localSheetId="0">#REF!</definedName>
    <definedName name="ptiiii">#REF!</definedName>
    <definedName name="PTIMBRECORRIENTE" localSheetId="0">#REF!</definedName>
    <definedName name="PTIMBRECORRIENTE">#REF!</definedName>
    <definedName name="PTINA" localSheetId="0">#REF!</definedName>
    <definedName name="PTINA">#REF!</definedName>
    <definedName name="PTOREXAASB" localSheetId="0">#REF!</definedName>
    <definedName name="PTOREXAASB">#REF!</definedName>
    <definedName name="PTPACISAL2424" localSheetId="0">#REF!</definedName>
    <definedName name="PTPACISAL2424">#REF!</definedName>
    <definedName name="PTUBOHG112X15" localSheetId="0">#REF!</definedName>
    <definedName name="PTUBOHG112X15">#REF!</definedName>
    <definedName name="PTUBOHG114X20" localSheetId="0">#REF!</definedName>
    <definedName name="PTUBOHG114X20">#REF!</definedName>
    <definedName name="PU" localSheetId="0">#REF!</definedName>
    <definedName name="PU">#REF!</definedName>
    <definedName name="PU_2">"$#REF!.$E$1:$E$65534"</definedName>
    <definedName name="PU_3">"$#REF!.$E$1:$E$65534"</definedName>
    <definedName name="pu1_2">"$#REF!.$E$1:$E$65534"</definedName>
    <definedName name="pu1_3">"$#REF!.$E$1:$E$65534"</definedName>
    <definedName name="PU6_2">"$#REF!.$E$1:$E$65534"</definedName>
    <definedName name="PU6_3">"$#REF!.$E$1:$E$65534"</definedName>
    <definedName name="PUACERASHORMIGON" localSheetId="0">#REF!</definedName>
    <definedName name="PUACERASHORMIGON">#REF!</definedName>
    <definedName name="PUACERASHORMIGON_2">#N/A</definedName>
    <definedName name="puacero" localSheetId="0">#REF!</definedName>
    <definedName name="puacero">#REF!</definedName>
    <definedName name="PUACERO_1_2_GRADO40" localSheetId="0">#REF!</definedName>
    <definedName name="PUACERO_1_2_GRADO40">#REF!</definedName>
    <definedName name="PUACERO_1_2_GRADO40_2">#N/A</definedName>
    <definedName name="PUACERO_1_4_GRADO40" localSheetId="0">#REF!</definedName>
    <definedName name="PUACERO_1_4_GRADO40">#REF!</definedName>
    <definedName name="PUACERO_1_4_GRADO40_2">#N/A</definedName>
    <definedName name="PUACERO_1_GRADO40" localSheetId="0">#REF!</definedName>
    <definedName name="PUACERO_1_GRADO40">#REF!</definedName>
    <definedName name="PUACERO_1_GRADO40_2">#N/A</definedName>
    <definedName name="PUACERO_3_4_GRADO40" localSheetId="0">#REF!</definedName>
    <definedName name="PUACERO_3_4_GRADO40">#REF!</definedName>
    <definedName name="PUACERO_3_4_GRADO40_2">#N/A</definedName>
    <definedName name="PUACERO_3_8_GRADO40" localSheetId="0">#REF!</definedName>
    <definedName name="PUACERO_3_8_GRADO40">#REF!</definedName>
    <definedName name="PUACERO_3_8_GRADO40_2">#N/A</definedName>
    <definedName name="PUADOQUINCLASICOGRIS_10X20X20" localSheetId="0">#REF!</definedName>
    <definedName name="PUADOQUINCLASICOGRIS_10X20X20">#REF!</definedName>
    <definedName name="PUADOQUINCLASICOGRIS_10X20X20_2">#N/A</definedName>
    <definedName name="pubaranda" localSheetId="0">#REF!</definedName>
    <definedName name="pubaranda">#REF!</definedName>
    <definedName name="pubaranda_2">#N/A</definedName>
    <definedName name="pubaranda_3">#N/A</definedName>
    <definedName name="PUBLOQUES_4_ACERO_0.80" localSheetId="0">#REF!</definedName>
    <definedName name="PUBLOQUES_4_ACERO_0.80">#REF!</definedName>
    <definedName name="PUBLOQUES_4_ACERO_0.80_2">#N/A</definedName>
    <definedName name="PUBLOQUES_6_ACERO_0.80" localSheetId="0">#REF!</definedName>
    <definedName name="PUBLOQUES_6_ACERO_0.80">#REF!</definedName>
    <definedName name="PUBLOQUES_6_ACERO_0.80_2">#N/A</definedName>
    <definedName name="PUBLOQUES_8_ACERO_0.80" localSheetId="0">#REF!</definedName>
    <definedName name="PUBLOQUES_8_ACERO_0.80">#REF!</definedName>
    <definedName name="PUBLOQUES_8_ACERO_0.80_2">#N/A</definedName>
    <definedName name="PUBLOQUES_8_ACERO_0.80_HOYOSLLENOS" localSheetId="0">#REF!</definedName>
    <definedName name="PUBLOQUES_8_ACERO_0.80_HOYOSLLENOS">#REF!</definedName>
    <definedName name="PUBLOQUES_8_ACERO_0.80_HOYOSLLENOS_2">#N/A</definedName>
    <definedName name="PUBLOQUESDE_8_ACERO_A_0.40_HOYOSLLENOS" localSheetId="0">#REF!</definedName>
    <definedName name="PUBLOQUESDE_8_ACERO_A_0.40_HOYOSLLENOS">#REF!</definedName>
    <definedName name="PUBLOQUESDE_8_ACERO_A_0.40_HOYOSLLENOS_2">#N/A</definedName>
    <definedName name="pucabezales" localSheetId="0">#REF!</definedName>
    <definedName name="pucabezales">#REF!</definedName>
    <definedName name="PUCALICHE" localSheetId="0">#REF!</definedName>
    <definedName name="PUCALICHE">#REF!</definedName>
    <definedName name="PUCALICHE_2">#N/A</definedName>
    <definedName name="PUCAMARAINSPECCION" localSheetId="0">#REF!</definedName>
    <definedName name="PUCAMARAINSPECCION">#REF!</definedName>
    <definedName name="PUCAMARAINSPECCION_2">#N/A</definedName>
    <definedName name="PUCANTOS" localSheetId="0">#REF!</definedName>
    <definedName name="PUCANTOS">#REF!</definedName>
    <definedName name="PUCANTOS_2">#N/A</definedName>
    <definedName name="PUCARETEO" localSheetId="0">#REF!</definedName>
    <definedName name="PUCARETEO">#REF!</definedName>
    <definedName name="PUCARETEO_2">#N/A</definedName>
    <definedName name="pucastingbed" localSheetId="0">#REF!</definedName>
    <definedName name="pucastingbed">#REF!</definedName>
    <definedName name="PUCEMENTO" localSheetId="0">#REF!</definedName>
    <definedName name="PUCEMENTO">#REF!</definedName>
    <definedName name="PUCERAMICA15X15PARED" localSheetId="0">'[7]Análisis de Precios'!#REF!</definedName>
    <definedName name="PUCERAMICA15X15PARED">'[7]Análisis de Precios'!#REF!</definedName>
    <definedName name="PUCERAMICA30X30PARED" localSheetId="0">#REF!</definedName>
    <definedName name="PUCERAMICA30X30PARED">#REF!</definedName>
    <definedName name="PUCERAMICA30X30PARED_2">#N/A</definedName>
    <definedName name="PUCERAMICAITALIANAPARED" localSheetId="0">#REF!</definedName>
    <definedName name="PUCERAMICAITALIANAPARED">#REF!</definedName>
    <definedName name="PUCERAMICAITALIANAPARED_2">#N/A</definedName>
    <definedName name="PUCISTERNA" localSheetId="0">'[7]Análisis de Precios'!#REF!</definedName>
    <definedName name="PUCISTERNA">'[7]Análisis de Precios'!#REF!</definedName>
    <definedName name="PUCOLUMNAS_C1">'[19]Análisis de Precios'!$F$210</definedName>
    <definedName name="PUCOLUMNAS_C10" localSheetId="0">'[7]Análisis de Precios'!#REF!</definedName>
    <definedName name="PUCOLUMNAS_C10">'[7]Análisis de Precios'!#REF!</definedName>
    <definedName name="PUCOLUMNAS_C11" localSheetId="0">'[7]Análisis de Precios'!#REF!</definedName>
    <definedName name="PUCOLUMNAS_C11">'[7]Análisis de Precios'!#REF!</definedName>
    <definedName name="PUCOLUMNAS_C12" localSheetId="0">'[7]Análisis de Precios'!#REF!</definedName>
    <definedName name="PUCOLUMNAS_C12">'[7]Análisis de Precios'!#REF!</definedName>
    <definedName name="PUCOLUMNAS_C2" localSheetId="0">#REF!</definedName>
    <definedName name="PUCOLUMNAS_C2">#REF!</definedName>
    <definedName name="PUCOLUMNAS_C2_2">#N/A</definedName>
    <definedName name="PUCOLUMNAS_C3" localSheetId="0">#REF!</definedName>
    <definedName name="PUCOLUMNAS_C3">#REF!</definedName>
    <definedName name="PUCOLUMNAS_C3_2">#N/A</definedName>
    <definedName name="PUCOLUMNAS_C4" localSheetId="0">#REF!</definedName>
    <definedName name="PUCOLUMNAS_C4">#REF!</definedName>
    <definedName name="PUCOLUMNAS_C4_2">#N/A</definedName>
    <definedName name="PUCOLUMNAS_C9" localSheetId="0">'[7]Análisis de Precios'!#REF!</definedName>
    <definedName name="PUCOLUMNAS_C9">'[7]Análisis de Precios'!#REF!</definedName>
    <definedName name="PUCOLUMNAS_CC" localSheetId="0">#REF!</definedName>
    <definedName name="PUCOLUMNAS_CC">#REF!</definedName>
    <definedName name="PUCOLUMNAS_CC_2">#N/A</definedName>
    <definedName name="PUCOLUMNAS_CC1" localSheetId="0">#REF!</definedName>
    <definedName name="PUCOLUMNAS_CC1">#REF!</definedName>
    <definedName name="PUCOLUMNAS_CC1_2">#N/A</definedName>
    <definedName name="PUCOLUMNASASCENSOR" localSheetId="0">#REF!</definedName>
    <definedName name="PUCOLUMNASASCENSOR">#REF!</definedName>
    <definedName name="PUCOLUMNASASCENSOR_2">#N/A</definedName>
    <definedName name="PUCONTEN" localSheetId="0">'[7]Análisis de Precios'!#REF!</definedName>
    <definedName name="PUCONTEN">'[7]Análisis de Precios'!#REF!</definedName>
    <definedName name="PUDINTEL_10X20" localSheetId="0">#REF!</definedName>
    <definedName name="PUDINTEL_10X20">#REF!</definedName>
    <definedName name="PUDINTEL_10X20_2">#N/A</definedName>
    <definedName name="PUDINTEL_15X40" localSheetId="0">#REF!</definedName>
    <definedName name="PUDINTEL_15X40">#REF!</definedName>
    <definedName name="PUDINTEL_15X40_2">#N/A</definedName>
    <definedName name="PUDINTEL_20X40" localSheetId="0">#REF!</definedName>
    <definedName name="PUDINTEL_20X40">#REF!</definedName>
    <definedName name="PUDINTEL_20X40_2">#N/A</definedName>
    <definedName name="Puerta_Corred._Alum__Anod._Bce._Vid._Mart._Nor." localSheetId="0">[7]Insumos!#REF!</definedName>
    <definedName name="Puerta_Corred._Alum__Anod._Bce._Vid._Mart._Nor.">[7]Insumos!#REF!</definedName>
    <definedName name="Puerta_Corred._Alum__Anod._Bce._Vid._Transp." localSheetId="0">[7]Insumos!#REF!</definedName>
    <definedName name="Puerta_Corred._Alum__Anod._Bce._Vid._Transp.">[7]Insumos!#REF!</definedName>
    <definedName name="Puerta_Corred._Alum__Anod._Nor._Vid._Bce._Liso" localSheetId="0">[7]Insumos!#REF!</definedName>
    <definedName name="Puerta_Corred._Alum__Anod._Nor._Vid._Bce._Liso">[7]Insumos!#REF!</definedName>
    <definedName name="Puerta_Corred._Alum__Anod._Nor._Vid._Bce._Mart." localSheetId="0">[7]Insumos!#REF!</definedName>
    <definedName name="Puerta_Corred._Alum__Anod._Nor._Vid._Bce._Mart.">[7]Insumos!#REF!</definedName>
    <definedName name="Puerta_Corred._Alum__Anod._Nor._Vid._Transp." localSheetId="0">[7]Insumos!#REF!</definedName>
    <definedName name="Puerta_Corred._Alum__Anod._Nor._Vid._Transp.">[7]Insumos!#REF!</definedName>
    <definedName name="Puerta_corrediza___BCE._VID._TRANSP." localSheetId="0">[7]Insumos!#REF!</definedName>
    <definedName name="Puerta_corrediza___BCE._VID._TRANSP.">[7]Insumos!#REF!</definedName>
    <definedName name="Puerta_corrediza___BCE._VID._TRANSP._LISO" localSheetId="0">[7]Insumos!#REF!</definedName>
    <definedName name="Puerta_corrediza___BCE._VID._TRANSP._LISO">[7]Insumos!#REF!</definedName>
    <definedName name="Puerta_de_Pino_Apanelada" localSheetId="0">[7]Insumos!#REF!</definedName>
    <definedName name="Puerta_de_Pino_Apanelada">[7]Insumos!#REF!</definedName>
    <definedName name="Puerta_Pino_Americano_Tratado" localSheetId="0">[7]Insumos!#REF!</definedName>
    <definedName name="Puerta_Pino_Americano_Tratado">[7]Insumos!#REF!</definedName>
    <definedName name="PUERTACA" localSheetId="0">#REF!</definedName>
    <definedName name="PUERTACA">#REF!</definedName>
    <definedName name="PUERTACAESP" localSheetId="0">#REF!</definedName>
    <definedName name="PUERTACAESP">#REF!</definedName>
    <definedName name="PUERTACAFRAN" localSheetId="0">#REF!</definedName>
    <definedName name="PUERTACAFRAN">#REF!</definedName>
    <definedName name="PUERTAPERF1X1YMALLA1CONTRA" localSheetId="0">#REF!</definedName>
    <definedName name="PUERTAPERF1X1YMALLA1CONTRA">#REF!</definedName>
    <definedName name="PUERTAPI" localSheetId="0">#REF!</definedName>
    <definedName name="PUERTAPI">#REF!</definedName>
    <definedName name="PUERTAPI802102PAN" localSheetId="0">#REF!</definedName>
    <definedName name="PUERTAPI802102PAN">#REF!</definedName>
    <definedName name="PUERTAPI8021046PAN" localSheetId="0">#REF!</definedName>
    <definedName name="PUERTAPI8021046PAN">#REF!</definedName>
    <definedName name="PUERTAPLE86210CRIS" localSheetId="0">#REF!</definedName>
    <definedName name="PUERTAPLE86210CRIS">#REF!</definedName>
    <definedName name="PUERTAPLY" localSheetId="0">#REF!</definedName>
    <definedName name="PUERTAPLY">#REF!</definedName>
    <definedName name="Puertas_de_Pino_T_Francesa" localSheetId="0">[7]Insumos!#REF!</definedName>
    <definedName name="Puertas_de_Pino_T_Francesa">[7]Insumos!#REF!</definedName>
    <definedName name="Puertas_de_Plywood" localSheetId="0">[7]Insumos!#REF!</definedName>
    <definedName name="Puertas_de_Plywood">[7]Insumos!#REF!</definedName>
    <definedName name="Puertas_de_Plywood_3_16" localSheetId="0">[7]Insumos!#REF!</definedName>
    <definedName name="Puertas_de_Plywood_3_16">[7]Insumos!#REF!</definedName>
    <definedName name="Puertas_Pino_Apanelada" localSheetId="0">[7]Insumos!#REF!</definedName>
    <definedName name="Puertas_Pino_Apanelada">[7]Insumos!#REF!</definedName>
    <definedName name="PUFINOTECHOINCLINADO" localSheetId="0">#REF!</definedName>
    <definedName name="PUFINOTECHOINCLINADO">#REF!</definedName>
    <definedName name="PUFINOTECHOINCLINADO_2">#N/A</definedName>
    <definedName name="PUFINOTECHOPLANO" localSheetId="0">#REF!</definedName>
    <definedName name="PUFINOTECHOPLANO">#REF!</definedName>
    <definedName name="PUFINOTECHOPLANO_2">#N/A</definedName>
    <definedName name="PUGOTEROSCOLGANTES" localSheetId="0">#REF!</definedName>
    <definedName name="PUGOTEROSCOLGANTES">#REF!</definedName>
    <definedName name="PUGOTEROSCOLGANTES_2">#N/A</definedName>
    <definedName name="PUHORMIGON_1_2_4" localSheetId="0">#REF!</definedName>
    <definedName name="PUHORMIGON_1_2_4">#REF!</definedName>
    <definedName name="PUHORMIGON_1_2_4_2">#N/A</definedName>
    <definedName name="PUHORMIGON1_3_5" localSheetId="0">#REF!</definedName>
    <definedName name="PUHORMIGON1_3_5">#REF!</definedName>
    <definedName name="PUHORMIGON1_3_5_2">#N/A</definedName>
    <definedName name="puhormigon280" localSheetId="0">#REF!</definedName>
    <definedName name="puhormigon280">#REF!</definedName>
    <definedName name="PUHORMIGONCICLOPEO" localSheetId="0">#REF!</definedName>
    <definedName name="PUHORMIGONCICLOPEO">#REF!</definedName>
    <definedName name="PUHORMIGONCICLOPEO_2">#N/A</definedName>
    <definedName name="PUHORMIGONSIMPLE210" localSheetId="0">#REF!</definedName>
    <definedName name="PUHORMIGONSIMPLE210">#REF!</definedName>
    <definedName name="PUHORMIGONSIMPLE210_2">#N/A</definedName>
    <definedName name="puinyeccion" localSheetId="0">#REF!</definedName>
    <definedName name="puinyeccion">#REF!</definedName>
    <definedName name="PULESC" localSheetId="0">#REF!</definedName>
    <definedName name="PULESC">#REF!</definedName>
    <definedName name="pulgm" localSheetId="0">#REF!</definedName>
    <definedName name="pulgm">#REF!</definedName>
    <definedName name="Pulido_y_Brillado____De_Luxe">[19]Insumos!$B$241:$D$241</definedName>
    <definedName name="Pulido_y_Brillado_de_Piso" localSheetId="0">[7]Insumos!#REF!</definedName>
    <definedName name="Pulido_y_Brillado_de_Piso">[7]Insumos!#REF!</definedName>
    <definedName name="PULISTELOS1_2BAÑOS" localSheetId="0">#REF!</definedName>
    <definedName name="PULISTELOS1_2BAÑOS">#REF!</definedName>
    <definedName name="PULISTELOS1_2BAÑOS_2">#N/A</definedName>
    <definedName name="PULISTELOSBAÑOS" localSheetId="0">#REF!</definedName>
    <definedName name="PULISTELOSBAÑOS">#REF!</definedName>
    <definedName name="PULISTELOSBAÑOS_2">#N/A</definedName>
    <definedName name="PULMES" localSheetId="0">#REF!</definedName>
    <definedName name="PULMES">#REF!</definedName>
    <definedName name="PULOSA" localSheetId="0">#REF!</definedName>
    <definedName name="PULOSA">#REF!</definedName>
    <definedName name="PULOSA_2">#N/A</definedName>
    <definedName name="pulosaaproche" localSheetId="0">#REF!</definedName>
    <definedName name="pulosaaproche">#REF!</definedName>
    <definedName name="pulosacalzada" localSheetId="0">#REF!</definedName>
    <definedName name="pulosacalzada">#REF!</definedName>
    <definedName name="PULREPPVIEJO" localSheetId="0">#REF!</definedName>
    <definedName name="PULREPPVIEJO">#REF!</definedName>
    <definedName name="PULSUPER" localSheetId="0">#REF!</definedName>
    <definedName name="PULSUPER">#REF!</definedName>
    <definedName name="PULYCRISTAL" localSheetId="0">#REF!</definedName>
    <definedName name="PULYCRISTAL">#REF!</definedName>
    <definedName name="PULYSAL" localSheetId="0">#REF!</definedName>
    <definedName name="PULYSAL">#REF!</definedName>
    <definedName name="PUMADERA" localSheetId="0">#REF!</definedName>
    <definedName name="PUMADERA">#REF!</definedName>
    <definedName name="PUMEZCLACALARENAPISOS" localSheetId="0">#REF!</definedName>
    <definedName name="PUMEZCLACALARENAPISOS">#REF!</definedName>
    <definedName name="PUMEZCLACALARENAPISOS_2">#N/A</definedName>
    <definedName name="PUMORTERO1_1" localSheetId="0">'[7]Análisis de Precios'!#REF!</definedName>
    <definedName name="PUMORTERO1_1">'[7]Análisis de Precios'!#REF!</definedName>
    <definedName name="PUMORTERO1_10COLOCARPISOS" localSheetId="0">#REF!</definedName>
    <definedName name="PUMORTERO1_10COLOCARPISOS">#REF!</definedName>
    <definedName name="PUMORTERO1_10COLOCARPISOS_2">#N/A</definedName>
    <definedName name="PUMORTERO1_2" localSheetId="0">#REF!</definedName>
    <definedName name="PUMORTERO1_2">#REF!</definedName>
    <definedName name="PUMORTERO1_2_2">#N/A</definedName>
    <definedName name="PUMORTERO1_3" localSheetId="0">#REF!</definedName>
    <definedName name="PUMORTERO1_3">#REF!</definedName>
    <definedName name="PUMORTERO1_3_2">#N/A</definedName>
    <definedName name="PUMORTERO1_4PARAPAÑETE" localSheetId="0">#REF!</definedName>
    <definedName name="PUMORTERO1_4PARAPAÑETE">#REF!</definedName>
    <definedName name="PUMORTERO1_4PARAPAÑETE_2">#N/A</definedName>
    <definedName name="PUMORTERO1_5DE1_3" localSheetId="0">#REF!</definedName>
    <definedName name="PUMORTERO1_5DE1_3">#REF!</definedName>
    <definedName name="PUMORTERO1_5DE1_3_2">#N/A</definedName>
    <definedName name="PUMURO_M1" localSheetId="0">#REF!</definedName>
    <definedName name="PUMURO_M1">#REF!</definedName>
    <definedName name="PUMURO_M1_2">#N/A</definedName>
    <definedName name="PUMURO_M2" localSheetId="0">#REF!</definedName>
    <definedName name="PUMURO_M2">#REF!</definedName>
    <definedName name="PUMURO_M2_2">#N/A</definedName>
    <definedName name="punewjersey" localSheetId="0">#REF!</definedName>
    <definedName name="punewjersey">#REF!</definedName>
    <definedName name="PUPAÑETEMAESTREADOEXTERIOR" localSheetId="0">#REF!</definedName>
    <definedName name="PUPAÑETEMAESTREADOEXTERIOR">#REF!</definedName>
    <definedName name="PUPAÑETEMAESTREADOEXTERIOR_2">#N/A</definedName>
    <definedName name="PUPAÑETEMAESTREADOINTERIOR" localSheetId="0">#REF!</definedName>
    <definedName name="PUPAÑETEMAESTREADOINTERIOR">#REF!</definedName>
    <definedName name="PUPAÑETEMAESTREADOINTERIOR_2">#N/A</definedName>
    <definedName name="PUPAÑETEPULIDO" localSheetId="0">#REF!</definedName>
    <definedName name="PUPAÑETEPULIDO">#REF!</definedName>
    <definedName name="PUPAÑETEPULIDO_2">#N/A</definedName>
    <definedName name="PUPAÑETETECHO" localSheetId="0">'[7]Análisis de Precios'!#REF!</definedName>
    <definedName name="PUPAÑETETECHO">'[7]Análisis de Precios'!#REF!</definedName>
    <definedName name="PUPINTURAACRILICAEXTERIOR" localSheetId="0">'[7]Análisis de Precios'!#REF!</definedName>
    <definedName name="PUPINTURAACRILICAEXTERIOR">'[7]Análisis de Precios'!#REF!</definedName>
    <definedName name="PUPINTURAACRILICAINTERIOR" localSheetId="0">'[7]Análisis de Precios'!#REF!</definedName>
    <definedName name="PUPINTURAACRILICAINTERIOR">'[7]Análisis de Precios'!#REF!</definedName>
    <definedName name="PUPINTURACAL" localSheetId="0">'[7]Análisis de Precios'!#REF!</definedName>
    <definedName name="PUPINTURACAL">'[7]Análisis de Precios'!#REF!</definedName>
    <definedName name="PUPINTURAMANTENIMIENTO" localSheetId="0">'[7]Análisis de Precios'!#REF!</definedName>
    <definedName name="PUPINTURAMANTENIMIENTO">'[7]Análisis de Precios'!#REF!</definedName>
    <definedName name="PUPISOCERAMICA_33X33" localSheetId="0">#REF!</definedName>
    <definedName name="PUPISOCERAMICA_33X33">#REF!</definedName>
    <definedName name="PUPISOCERAMICA_33X33_2">#N/A</definedName>
    <definedName name="PUPISOCERAMICACRIOLLA20X20" localSheetId="0">'[7]Análisis de Precios'!#REF!</definedName>
    <definedName name="PUPISOCERAMICACRIOLLA20X20">'[7]Análisis de Precios'!#REF!</definedName>
    <definedName name="PUPISOGRANITO_40X40" localSheetId="0">#REF!</definedName>
    <definedName name="PUPISOGRANITO_40X40">#REF!</definedName>
    <definedName name="PUPISOGRANITO_40X40_2">#N/A</definedName>
    <definedName name="PURAMPAESCALERA" localSheetId="0">#REF!</definedName>
    <definedName name="PURAMPAESCALERA">#REF!</definedName>
    <definedName name="PURAMPAESCALERA_2">#N/A</definedName>
    <definedName name="PUREPLANTEO" localSheetId="0">#REF!</definedName>
    <definedName name="PUREPLANTEO">#REF!</definedName>
    <definedName name="PUREPLANTEO_2">#N/A</definedName>
    <definedName name="PUSEPTICO" localSheetId="0">'[7]Análisis de Precios'!#REF!</definedName>
    <definedName name="PUSEPTICO">'[7]Análisis de Precios'!#REF!</definedName>
    <definedName name="putabletas" localSheetId="0">#REF!</definedName>
    <definedName name="putabletas">#REF!</definedName>
    <definedName name="PUTRAMPADEGRASA" localSheetId="0">#REF!</definedName>
    <definedName name="PUTRAMPADEGRASA">#REF!</definedName>
    <definedName name="PUTRAMPADEGRASA_2">#N/A</definedName>
    <definedName name="PUVIGA" localSheetId="0">'[7]Análisis de Precios'!#REF!</definedName>
    <definedName name="PUVIGA">'[7]Análisis de Precios'!#REF!</definedName>
    <definedName name="puvigastransversales" localSheetId="0">#REF!</definedName>
    <definedName name="puvigastransversales">#REF!</definedName>
    <definedName name="PUZABALETAPISO" localSheetId="0">#REF!</definedName>
    <definedName name="PUZABALETAPISO">#REF!</definedName>
    <definedName name="PUZABALETAPISO_2">#N/A</definedName>
    <definedName name="PUZABALETAS" localSheetId="0">#REF!</definedName>
    <definedName name="PUZABALETAS">#REF!</definedName>
    <definedName name="PUZABALETAS_2">#N/A</definedName>
    <definedName name="PUZAPATACOLUMNAS_C1" localSheetId="0">#REF!</definedName>
    <definedName name="PUZAPATACOLUMNAS_C1">#REF!</definedName>
    <definedName name="PUZAPATACOLUMNAS_C1_2">#N/A</definedName>
    <definedName name="PUZAPATACOLUMNAS_C2" localSheetId="0">#REF!</definedName>
    <definedName name="PUZAPATACOLUMNAS_C2">#REF!</definedName>
    <definedName name="PUZAPATACOLUMNAS_C2_2">#N/A</definedName>
    <definedName name="PUZAPATACOLUMNAS_C3" localSheetId="0">#REF!</definedName>
    <definedName name="PUZAPATACOLUMNAS_C3">#REF!</definedName>
    <definedName name="PUZAPATACOLUMNAS_C3_2">#N/A</definedName>
    <definedName name="PUZAPATACOLUMNAS_C4" localSheetId="0">#REF!</definedName>
    <definedName name="PUZAPATACOLUMNAS_C4">#REF!</definedName>
    <definedName name="PUZAPATACOLUMNAS_C4_2">#N/A</definedName>
    <definedName name="PUZAPATACOLUMNAS_CC" localSheetId="0">#REF!</definedName>
    <definedName name="PUZAPATACOLUMNAS_CC">#REF!</definedName>
    <definedName name="PUZAPATACOLUMNAS_CC_2">#N/A</definedName>
    <definedName name="PUZAPATACOLUMNAS_CT" localSheetId="0">#REF!</definedName>
    <definedName name="PUZAPATACOLUMNAS_CT">#REF!</definedName>
    <definedName name="PUZAPATACOLUMNAS_CT_2">#N/A</definedName>
    <definedName name="PUZAPATACOMBINADA_C1_C12" localSheetId="0">'[7]Análisis de Precios'!#REF!</definedName>
    <definedName name="PUZAPATACOMBINADA_C1_C12">'[7]Análisis de Precios'!#REF!</definedName>
    <definedName name="PUZAPATACOMBINADA_C1_C4" localSheetId="0">'[7]Análisis de Precios'!#REF!</definedName>
    <definedName name="PUZAPATACOMBINADA_C1_C4">'[7]Análisis de Precios'!#REF!</definedName>
    <definedName name="PUZAPATAMURO4" localSheetId="0">#REF!</definedName>
    <definedName name="PUZAPATAMURO4">#REF!</definedName>
    <definedName name="PUZAPATAMURO4_2">#N/A</definedName>
    <definedName name="PUZAPATAMURO6" localSheetId="0">#REF!</definedName>
    <definedName name="PUZAPATAMURO6">#REF!</definedName>
    <definedName name="PUZAPATAMURO6_2">#N/A</definedName>
    <definedName name="PUZAPATAMURO8" localSheetId="0">#REF!</definedName>
    <definedName name="PUZAPATAMURO8">#REF!</definedName>
    <definedName name="PUZAPATAMURO8_2">#N/A</definedName>
    <definedName name="PUZAPATAMURORAMPA">'[19]Análisis de Precios'!$F$201</definedName>
    <definedName name="PUZOCALOCERAMICACRIOLLADE20" localSheetId="0">'[7]Análisis de Precios'!#REF!</definedName>
    <definedName name="PUZOCALOCERAMICACRIOLLADE20">'[7]Análisis de Precios'!#REF!</definedName>
    <definedName name="PUZOCALOCERAMICACRIOLLADE33" localSheetId="0">#REF!</definedName>
    <definedName name="PUZOCALOCERAMICACRIOLLADE33">#REF!</definedName>
    <definedName name="PUZOCALOCERAMICACRIOLLADE33_2">#N/A</definedName>
    <definedName name="PUZOCALOSGRANITO_7X40" localSheetId="0">#REF!</definedName>
    <definedName name="PUZOCALOSGRANITO_7X40">#REF!</definedName>
    <definedName name="PUZOCALOSGRANITO_7X40_2">#N/A</definedName>
    <definedName name="PVARTIE586" localSheetId="0">#REF!</definedName>
    <definedName name="PVARTIE586">#REF!</definedName>
    <definedName name="PVENTAABCO" localSheetId="0">#REF!</definedName>
    <definedName name="PVENTAABCO">#REF!</definedName>
    <definedName name="PVENTAABRONCE" localSheetId="0">#REF!</definedName>
    <definedName name="PVENTAABRONCE">#REF!</definedName>
    <definedName name="PVENTAAVIDRIOB" localSheetId="0">#REF!</definedName>
    <definedName name="PVENTAAVIDRIOB">#REF!</definedName>
    <definedName name="PVENTBBVIDRIO" localSheetId="0">#REF!</definedName>
    <definedName name="PVENTBBVIDRIO">#REF!</definedName>
    <definedName name="PVENTBBVIDRIOB" localSheetId="0">#REF!</definedName>
    <definedName name="PVENTBBVIDRIOB">#REF!</definedName>
    <definedName name="PVENTBCO" localSheetId="0">#REF!</definedName>
    <definedName name="PVENTBCO">#REF!</definedName>
    <definedName name="PVENTSALAAMALUNATVC" localSheetId="0">#REF!</definedName>
    <definedName name="PVENTSALAAMALUNATVC">#REF!</definedName>
    <definedName name="PVIBRAZO30X30BLANCO" localSheetId="0">#REF!</definedName>
    <definedName name="PVIBRAZO30X30BLANCO">#REF!</definedName>
    <definedName name="PVIBRAZO30X30COLOR" localSheetId="0">#REF!</definedName>
    <definedName name="PVIBRAZO30X30COLOR">#REF!</definedName>
    <definedName name="PVIBRAZO30X30GRIS" localSheetId="0">#REF!</definedName>
    <definedName name="PVIBRAZO30X30GRIS">#REF!</definedName>
    <definedName name="PVIBRAZO30X30VERDE" localSheetId="0">#REF!</definedName>
    <definedName name="PVIBRAZO30X30VERDE">#REF!</definedName>
    <definedName name="PVIBRAZO40X40BLANCO" localSheetId="0">#REF!</definedName>
    <definedName name="PVIBRAZO40X40BLANCO">#REF!</definedName>
    <definedName name="PVIBRAZO40X40COLOR" localSheetId="0">#REF!</definedName>
    <definedName name="PVIBRAZO40X40COLOR">#REF!</definedName>
    <definedName name="PVIBRAZO40X40GRIS" localSheetId="0">#REF!</definedName>
    <definedName name="PVIBRAZO40X40GRIS">#REF!</definedName>
    <definedName name="PVIBRAZO40X40VERDE" localSheetId="0">#REF!</definedName>
    <definedName name="PVIBRAZO40X40VERDE">#REF!</definedName>
    <definedName name="PVIBRORUSTICO30X30BLANCO" localSheetId="0">#REF!</definedName>
    <definedName name="PVIBRORUSTICO30X30BLANCO">#REF!</definedName>
    <definedName name="PVIBRORUSTICO30X30COLOR" localSheetId="0">#REF!</definedName>
    <definedName name="PVIBRORUSTICO30X30COLOR">#REF!</definedName>
    <definedName name="PVIBRORUSTICO30X30GRIS" localSheetId="0">#REF!</definedName>
    <definedName name="PVIBRORUSTICO30X30GRIS">#REF!</definedName>
    <definedName name="PVIBRORUSTICO30X30ROJOVIVO" localSheetId="0">#REF!</definedName>
    <definedName name="PVIBRORUSTICO30X30ROJOVIVO">#REF!</definedName>
    <definedName name="PVIBRORUSTICO30X30VERDE" localSheetId="0">#REF!</definedName>
    <definedName name="PVIBRORUSTICO30X30VERDE">#REF!</definedName>
    <definedName name="PVOBRORUSTICO30X30CREMA" localSheetId="0">#REF!</definedName>
    <definedName name="PVOBRORUSTICO30X30CREMA">#REF!</definedName>
    <definedName name="PWINCHE2000K">[15]Ins!$E$592</definedName>
    <definedName name="PZ" localSheetId="0">#REF!</definedName>
    <definedName name="PZ">#REF!</definedName>
    <definedName name="PZGRANITO30BCO" localSheetId="0">#REF!</definedName>
    <definedName name="PZGRANITO30BCO">#REF!</definedName>
    <definedName name="PZGRANITO30GRIS" localSheetId="0">#REF!</definedName>
    <definedName name="PZGRANITO30GRIS">#REF!</definedName>
    <definedName name="PZGRANITO40BCO" localSheetId="0">#REF!</definedName>
    <definedName name="PZGRANITO40BCO">#REF!</definedName>
    <definedName name="PZGRANITOBOTICELLI40BCO" localSheetId="0">#REF!</definedName>
    <definedName name="PZGRANITOBOTICELLI40BCO">#REF!</definedName>
    <definedName name="PZGRANITOBOTICELLI40COL" localSheetId="0">#REF!</definedName>
    <definedName name="PZGRANITOBOTICELLI40COL">#REF!</definedName>
    <definedName name="PZGRANITOPERROY40" localSheetId="0">#REF!</definedName>
    <definedName name="PZGRANITOPERROY40">#REF!</definedName>
    <definedName name="PZMOSAICO25ROJ" localSheetId="0">#REF!</definedName>
    <definedName name="PZMOSAICO25ROJ">#REF!</definedName>
    <definedName name="PZOCALOBARRO10X3" localSheetId="0">#REF!</definedName>
    <definedName name="PZOCALOBARRO10X3">#REF!</definedName>
    <definedName name="PZOCESC12COL" localSheetId="0">#REF!</definedName>
    <definedName name="PZOCESC12COL">#REF!</definedName>
    <definedName name="PZOCESC23BCO" localSheetId="0">#REF!</definedName>
    <definedName name="PZOCESC23BCO">#REF!</definedName>
    <definedName name="PZOCESC23COL" localSheetId="0">#REF!</definedName>
    <definedName name="PZOCESC23COL">#REF!</definedName>
    <definedName name="PZOCESC23GRAVGRIS" localSheetId="0">#REF!</definedName>
    <definedName name="PZOCESC23GRAVGRIS">#REF!</definedName>
    <definedName name="PZOCESC23GRAVSUPERBCO" localSheetId="0">#REF!</definedName>
    <definedName name="PZOCESC23GRAVSUPERBCO">#REF!</definedName>
    <definedName name="PZOCESC23GRIS" localSheetId="0">#REF!</definedName>
    <definedName name="PZOCESC23GRIS">#REF!</definedName>
    <definedName name="PZOCESC4BCO" localSheetId="0">#REF!</definedName>
    <definedName name="PZOCESC4BCO">#REF!</definedName>
    <definedName name="PZOCESC4GRIS" localSheetId="0">#REF!</definedName>
    <definedName name="PZOCESC4GRIS">#REF!</definedName>
    <definedName name="PZOCESCBOTIBCO" localSheetId="0">#REF!</definedName>
    <definedName name="PZOCESCBOTIBCO">#REF!</definedName>
    <definedName name="PZOCESCBOTICOL" localSheetId="0">#REF!</definedName>
    <definedName name="PZOCESCBOTICOL">#REF!</definedName>
    <definedName name="PZOCESCPROYAL" localSheetId="0">#REF!</definedName>
    <definedName name="PZOCESCPROYAL">#REF!</definedName>
    <definedName name="PZOCESCSUPERBCO" localSheetId="0">#REF!</definedName>
    <definedName name="PZOCESCSUPERBCO">#REF!</definedName>
    <definedName name="PZOCESCSUPERCOL" localSheetId="0">#REF!</definedName>
    <definedName name="PZOCESCSUPERCOL">#REF!</definedName>
    <definedName name="PZOCESCVIBCOL" localSheetId="0">#REF!</definedName>
    <definedName name="PZOCESCVIBCOL">#REF!</definedName>
    <definedName name="PZOCESCVIBGRIS" localSheetId="0">#REF!</definedName>
    <definedName name="PZOCESCVIBGRIS">#REF!</definedName>
    <definedName name="qqvarilla">'[31]Analisis Unit. '!$F$36</definedName>
    <definedName name="QUICIOGRA30BCO">[15]Ana!$F$4841</definedName>
    <definedName name="QUICIOGRA40BCO">[15]Ana!$F$4848</definedName>
    <definedName name="QUICIOGRABOTI40COL">[15]Ana!$F$4834</definedName>
    <definedName name="QUICIOLAD">[15]Ana!$F$4862</definedName>
    <definedName name="QUICIOMOS25ROJ">[15]Ana!$F$4855</definedName>
    <definedName name="QUIEBRASOLESVERTCONTRA" localSheetId="0">#REF!</definedName>
    <definedName name="QUIEBRASOLESVERTCONTRA">#REF!</definedName>
    <definedName name="R_" localSheetId="0">[1]Presup.!#REF!</definedName>
    <definedName name="R_">[1]Presup.!#REF!</definedName>
    <definedName name="rastra" localSheetId="0">'[18]Listado Equipos a utilizar'!#REF!</definedName>
    <definedName name="rastra">'[18]Listado Equipos a utilizar'!#REF!</definedName>
    <definedName name="rastrapuas" localSheetId="0">'[18]Listado Equipos a utilizar'!#REF!</definedName>
    <definedName name="rastrapuas">'[18]Listado Equipos a utilizar'!#REF!</definedName>
    <definedName name="RE" localSheetId="0">[12]A!#REF!</definedName>
    <definedName name="RE">[12]A!#REF!</definedName>
    <definedName name="Recursos_Metalicos">[53]Recursos!$B$1:$B$76</definedName>
    <definedName name="REDBUSHG12X38" localSheetId="0">#REF!</definedName>
    <definedName name="REDBUSHG12X38">#REF!</definedName>
    <definedName name="REDPVCDREN3X112" localSheetId="0">#REF!</definedName>
    <definedName name="REDPVCDREN3X112">#REF!</definedName>
    <definedName name="REDPVCDREN3X2" localSheetId="0">#REF!</definedName>
    <definedName name="REDPVCDREN3X2">#REF!</definedName>
    <definedName name="REDPVCDREN4X2" localSheetId="0">#REF!</definedName>
    <definedName name="REDPVCDREN4X2">#REF!</definedName>
    <definedName name="REDPVCDREN4X3" localSheetId="0">#REF!</definedName>
    <definedName name="REDPVCDREN4X3">#REF!</definedName>
    <definedName name="REDPVCDREN6X4" localSheetId="0">#REF!</definedName>
    <definedName name="REDPVCDREN6X4">#REF!</definedName>
    <definedName name="REDPVCPRES112X1" localSheetId="0">#REF!</definedName>
    <definedName name="REDPVCPRES112X1">#REF!</definedName>
    <definedName name="REDPVCPRES2X1" localSheetId="0">#REF!</definedName>
    <definedName name="REDPVCPRES2X1">#REF!</definedName>
    <definedName name="REDPVCPRES34X12" localSheetId="0">#REF!</definedName>
    <definedName name="REDPVCPRES34X12">#REF!</definedName>
    <definedName name="REDPVCPRES4X2" localSheetId="0">#REF!</definedName>
    <definedName name="REDPVCPRES4X2">#REF!</definedName>
    <definedName name="REDPVCPRES4X3" localSheetId="0">#REF!</definedName>
    <definedName name="REDPVCPRES4X3">#REF!</definedName>
    <definedName name="reesti" localSheetId="0">#REF!</definedName>
    <definedName name="reesti">#REF!</definedName>
    <definedName name="reestii" localSheetId="0">#REF!</definedName>
    <definedName name="reestii">#REF!</definedName>
    <definedName name="reestiii" localSheetId="0">#REF!</definedName>
    <definedName name="reestiii">#REF!</definedName>
    <definedName name="reestiiii" localSheetId="0">#REF!</definedName>
    <definedName name="reestiiii">#REF!</definedName>
    <definedName name="reg.compac.rell">'[27]Costos Mano de Obra'!$O$13</definedName>
    <definedName name="reg.fro.niv.hormigon">'[17]Analisis Unitarios'!$F$110</definedName>
    <definedName name="reg.niv.hid.mat">'[17]Analisis Unitarios'!$E$586</definedName>
    <definedName name="REG10104CRIOLLO" localSheetId="0">#REF!</definedName>
    <definedName name="REG10104CRIOLLO">#REF!</definedName>
    <definedName name="REG12124CRIOLLO" localSheetId="0">#REF!</definedName>
    <definedName name="REG12124CRIOLLO">#REF!</definedName>
    <definedName name="REG44USA" localSheetId="0">#REF!</definedName>
    <definedName name="REG44USA">#REF!</definedName>
    <definedName name="REG55USA" localSheetId="0">#REF!</definedName>
    <definedName name="REG55USA">#REF!</definedName>
    <definedName name="REG664CRIOLLO" localSheetId="0">#REF!</definedName>
    <definedName name="REG664CRIOLLO">#REF!</definedName>
    <definedName name="REG884CRIOLLO" localSheetId="0">#REF!</definedName>
    <definedName name="REG884CRIOLLO">#REF!</definedName>
    <definedName name="regado.hormigon">'[27]Costos Mano de Obra'!$O$41</definedName>
    <definedName name="Regado_y_Compactación_Tosca___A_M" localSheetId="0">[7]Insumos!#REF!</definedName>
    <definedName name="Regado_y_Compactación_Tosca___A_M">[7]Insumos!#REF!</definedName>
    <definedName name="regi" localSheetId="0">'[54]Pasarela de L=60.00'!#REF!</definedName>
    <definedName name="regi">'[54]Pasarela de L=60.00'!#REF!</definedName>
    <definedName name="REGISTRO" localSheetId="0">#REF!</definedName>
    <definedName name="REGISTRO">#REF!</definedName>
    <definedName name="REGLA" localSheetId="0">#REF!</definedName>
    <definedName name="REGLA">#REF!</definedName>
    <definedName name="Regla_para_Pañete____Preparada">[19]Insumos!$B$76:$D$76</definedName>
    <definedName name="rei" localSheetId="0">#REF!</definedName>
    <definedName name="rei">#REF!</definedName>
    <definedName name="reii" localSheetId="0">#REF!</definedName>
    <definedName name="reii">#REF!</definedName>
    <definedName name="reiii" localSheetId="0">#REF!</definedName>
    <definedName name="reiii">#REF!</definedName>
    <definedName name="reiiii" localSheetId="0">#REF!</definedName>
    <definedName name="reiiii">#REF!</definedName>
    <definedName name="REJILLAPISO" localSheetId="0">#REF!</definedName>
    <definedName name="REJILLAPISO">#REF!</definedName>
    <definedName name="REJILLAPISOALUM" localSheetId="0">#REF!</definedName>
    <definedName name="REJILLAPISOALUM">#REF!</definedName>
    <definedName name="Rell.caliche">'[27]Insumos materiales'!$J$32</definedName>
    <definedName name="RELLENOCAL">[15]Ana!$F$5008</definedName>
    <definedName name="RELLENOCALEQ">[15]Ana!$F$5015</definedName>
    <definedName name="RELLENOCALGRAN">[15]Ana!$F$5022</definedName>
    <definedName name="RELLENOCALGRANEQ">[15]Ana!$F$5030</definedName>
    <definedName name="RELLENOGRAN">[15]Ana!$F$4995</definedName>
    <definedName name="RELLENOGRANEQ">[15]Ana!$F$5002</definedName>
    <definedName name="RELLENOGRANZOTECONTRA" localSheetId="0">#REF!</definedName>
    <definedName name="RELLENOGRANZOTECONTRA">#REF!</definedName>
    <definedName name="RELLENOREP">[15]Ana!$F$5035</definedName>
    <definedName name="RELLENOREPEQ">[15]Ana!$F$5041</definedName>
    <definedName name="Remoción_de_Capa_Vegetal" localSheetId="0">[7]Insumos!#REF!</definedName>
    <definedName name="Remoción_de_Capa_Vegetal">[7]Insumos!#REF!</definedName>
    <definedName name="REMOCIONCVMANO">[15]Ana!$F$5045</definedName>
    <definedName name="REMREINSTTRANSFCONTRA" localSheetId="0">#REF!</definedName>
    <definedName name="REMREINSTTRANSFCONTRA">#REF!</definedName>
    <definedName name="rend.retro.3m">'[17]Analisis Unitarios'!$E$528</definedName>
    <definedName name="REPAGUA1CONTRA" localSheetId="0">#REF!</definedName>
    <definedName name="REPAGUA1CONTRA">#REF!</definedName>
    <definedName name="REPAGUA2CONTRA" localSheetId="0">#REF!</definedName>
    <definedName name="REPAGUA2CONTRA">#REF!</definedName>
    <definedName name="REPARRASTRE4CONTRA" localSheetId="0">#REF!</definedName>
    <definedName name="REPARRASTRE4CONTRA">#REF!</definedName>
    <definedName name="REPARRASTRE6CONTRA" localSheetId="0">#REF!</definedName>
    <definedName name="REPARRASTRE6CONTRA">#REF!</definedName>
    <definedName name="REPELLOTECHO">[15]Ana!$F$392</definedName>
    <definedName name="REPLANTEO">[15]Ana!$F$5059</definedName>
    <definedName name="REPLANTEOM">[15]Ana!$F$5060</definedName>
    <definedName name="REPLANTEOM2" localSheetId="0">#REF!</definedName>
    <definedName name="REPLANTEOM2">#REF!</definedName>
    <definedName name="RESANE">[15]Ana!$F$380</definedName>
    <definedName name="retui" localSheetId="0">#REF!</definedName>
    <definedName name="retui">#REF!</definedName>
    <definedName name="retuii" localSheetId="0">#REF!</definedName>
    <definedName name="retuii">#REF!</definedName>
    <definedName name="retuiii" localSheetId="0">#REF!</definedName>
    <definedName name="retuiii">#REF!</definedName>
    <definedName name="retuiiii" localSheetId="0">#REF!</definedName>
    <definedName name="retuiiii">#REF!</definedName>
    <definedName name="REUBPLANTA400CONTRA" localSheetId="0">#REF!</definedName>
    <definedName name="REUBPLANTA400CONTRA">#REF!</definedName>
    <definedName name="REUBSWTRANSF1000CONTRA" localSheetId="0">#REF!</definedName>
    <definedName name="REUBSWTRANSF1000CONTRA">#REF!</definedName>
    <definedName name="REVCER01">[15]Ana!$F$5072</definedName>
    <definedName name="REVCER09">[15]Ana!$F$5080</definedName>
    <definedName name="REVLAD248">[15]Ana!$F$5093</definedName>
    <definedName name="REVLADBIS228">[15]Ana!$F$5086</definedName>
    <definedName name="ROBLEBRA" localSheetId="0">#REF!</definedName>
    <definedName name="ROBLEBRA">#REF!</definedName>
    <definedName name="rodillo" localSheetId="0">'[18]Listado Equipos a utilizar'!#REF!</definedName>
    <definedName name="rodillo">'[18]Listado Equipos a utilizar'!#REF!</definedName>
    <definedName name="rodneu" localSheetId="0">'[18]Listado Equipos a utilizar'!#REF!</definedName>
    <definedName name="rodneu">'[18]Listado Equipos a utilizar'!#REF!</definedName>
    <definedName name="ROSETA" localSheetId="0">#REF!</definedName>
    <definedName name="ROSETA">#REF!</definedName>
    <definedName name="roti" localSheetId="0">#REF!</definedName>
    <definedName name="roti">#REF!</definedName>
    <definedName name="rotii" localSheetId="0">#REF!</definedName>
    <definedName name="rotii">#REF!</definedName>
    <definedName name="rotiii" localSheetId="0">#REF!</definedName>
    <definedName name="rotiii">#REF!</definedName>
    <definedName name="rotiiii" localSheetId="0">#REF!</definedName>
    <definedName name="rotiiii">#REF!</definedName>
    <definedName name="RUSTICO" localSheetId="0">#REF!</definedName>
    <definedName name="RUSTICO">#REF!</definedName>
    <definedName name="rvesti" localSheetId="0">#REF!</definedName>
    <definedName name="rvesti">#REF!</definedName>
    <definedName name="rvestii" localSheetId="0">#REF!</definedName>
    <definedName name="rvestii">#REF!</definedName>
    <definedName name="rvestiii" localSheetId="0">#REF!</definedName>
    <definedName name="rvestiii">#REF!</definedName>
    <definedName name="rvestiiii" localSheetId="0">#REF!</definedName>
    <definedName name="rvestiiii">#REF!</definedName>
    <definedName name="S" localSheetId="0">[8]A!#REF!</definedName>
    <definedName name="S">[8]A!#REF!</definedName>
    <definedName name="SALARIO">'[25]Mano de Obra'!$D$4</definedName>
    <definedName name="SALCAL">[15]Ana!$F$3444</definedName>
    <definedName name="SALTEL">[15]Ana!$F$3454</definedName>
    <definedName name="salud" localSheetId="0">[8]A!#REF!</definedName>
    <definedName name="salud">[8]A!#REF!</definedName>
    <definedName name="SDFSDD" localSheetId="0">#REF!</definedName>
    <definedName name="SDFSDD">#REF!</definedName>
    <definedName name="Seguetas____Ultra" localSheetId="0">[7]Insumos!#REF!</definedName>
    <definedName name="Seguetas____Ultra">[7]Insumos!#REF!</definedName>
    <definedName name="SEGUROS" localSheetId="0">#REF!</definedName>
    <definedName name="SEGUROS">#REF!</definedName>
    <definedName name="senai" localSheetId="0">#REF!</definedName>
    <definedName name="senai">#REF!</definedName>
    <definedName name="senaii" localSheetId="0">#REF!</definedName>
    <definedName name="senaii">#REF!</definedName>
    <definedName name="senaiii" localSheetId="0">#REF!</definedName>
    <definedName name="senaiii">#REF!</definedName>
    <definedName name="senaiiii" localSheetId="0">#REF!</definedName>
    <definedName name="senaiiii">#REF!</definedName>
    <definedName name="SEPTICOCAL">[15]Ana!$F$3709</definedName>
    <definedName name="SEPTICOROC">[15]Ana!$F$3724</definedName>
    <definedName name="SEPTICOTIE">[15]Ana!$F$3739</definedName>
    <definedName name="Servicio.Vaciado.con.bomba">'[27]Insumos materiales'!$J$45</definedName>
    <definedName name="SIFONFREGPVC" localSheetId="0">#REF!</definedName>
    <definedName name="SIFONFREGPVC">#REF!</definedName>
    <definedName name="SIFONLAVCROM" localSheetId="0">#REF!</definedName>
    <definedName name="SIFONLAVCROM">#REF!</definedName>
    <definedName name="SIFONLAVPVC" localSheetId="0">#REF!</definedName>
    <definedName name="SIFONLAVPVC">#REF!</definedName>
    <definedName name="SIFONPVC112" localSheetId="0">#REF!</definedName>
    <definedName name="SIFONPVC112">#REF!</definedName>
    <definedName name="SIFONPVC2" localSheetId="0">#REF!</definedName>
    <definedName name="SIFONPVC2">#REF!</definedName>
    <definedName name="SIFONPVC3" localSheetId="0">#REF!</definedName>
    <definedName name="SIFONPVC3">#REF!</definedName>
    <definedName name="SIFONPVC4" localSheetId="0">#REF!</definedName>
    <definedName name="SIFONPVC4">#REF!</definedName>
    <definedName name="SILICONE" localSheetId="0">#REF!</definedName>
    <definedName name="SILICONE">#REF!</definedName>
    <definedName name="SILICOOL">[15]Ana!$F$3331</definedName>
    <definedName name="solap" localSheetId="0">#REF!</definedName>
    <definedName name="solap">#REF!</definedName>
    <definedName name="solvente" localSheetId="0">#REF!</definedName>
    <definedName name="solvente">#REF!</definedName>
    <definedName name="SUB" localSheetId="0">#REF!</definedName>
    <definedName name="SUB">#REF!</definedName>
    <definedName name="SUB_2">#N/A</definedName>
    <definedName name="SUB_3">#N/A</definedName>
    <definedName name="SUBAREMES01" localSheetId="0">#REF!</definedName>
    <definedName name="SUBAREMES01">#REF!</definedName>
    <definedName name="SUBAREPOL02" localSheetId="0">#REF!</definedName>
    <definedName name="SUBAREPOL02">#REF!</definedName>
    <definedName name="SUBAREPOL03" localSheetId="0">#REF!</definedName>
    <definedName name="SUBAREPOL03">#REF!</definedName>
    <definedName name="SUBAREPOL04" localSheetId="0">#REF!</definedName>
    <definedName name="SUBAREPOL04">#REF!</definedName>
    <definedName name="SUBAREPOL05" localSheetId="0">#REF!</definedName>
    <definedName name="SUBAREPOL05">#REF!</definedName>
    <definedName name="SUBAREPOL06" localSheetId="0">#REF!</definedName>
    <definedName name="SUBAREPOL06">#REF!</definedName>
    <definedName name="SUBBASE" localSheetId="0">#REF!</definedName>
    <definedName name="SUBBASE">#REF!</definedName>
    <definedName name="SUBBLO10MES02" localSheetId="0">#REF!</definedName>
    <definedName name="SUBBLO10MES02">#REF!</definedName>
    <definedName name="SUBBLO10MES03" localSheetId="0">#REF!</definedName>
    <definedName name="SUBBLO10MES03">#REF!</definedName>
    <definedName name="SUBBLO10MES04" localSheetId="0">#REF!</definedName>
    <definedName name="SUBBLO10MES04">#REF!</definedName>
    <definedName name="SUBBLO10MES05" localSheetId="0">#REF!</definedName>
    <definedName name="SUBBLO10MES05">#REF!</definedName>
    <definedName name="SUBBLO10MES06" localSheetId="0">#REF!</definedName>
    <definedName name="SUBBLO10MES06">#REF!</definedName>
    <definedName name="SUBBLO10POL02" localSheetId="0">#REF!</definedName>
    <definedName name="SUBBLO10POL02">#REF!</definedName>
    <definedName name="SUBBLO10POL03" localSheetId="0">#REF!</definedName>
    <definedName name="SUBBLO10POL03">#REF!</definedName>
    <definedName name="SUBBLO10POL04" localSheetId="0">#REF!</definedName>
    <definedName name="SUBBLO10POL04">#REF!</definedName>
    <definedName name="SUBBLO10POL05" localSheetId="0">#REF!</definedName>
    <definedName name="SUBBLO10POL05">#REF!</definedName>
    <definedName name="SUBBLO10POL06" localSheetId="0">#REF!</definedName>
    <definedName name="SUBBLO10POL06">#REF!</definedName>
    <definedName name="SUBBLO12MES02" localSheetId="0">#REF!</definedName>
    <definedName name="SUBBLO12MES02">#REF!</definedName>
    <definedName name="SUBBLO12MES03" localSheetId="0">#REF!</definedName>
    <definedName name="SUBBLO12MES03">#REF!</definedName>
    <definedName name="SUBBLO12MES04" localSheetId="0">#REF!</definedName>
    <definedName name="SUBBLO12MES04">#REF!</definedName>
    <definedName name="SUBBLO12MES05" localSheetId="0">#REF!</definedName>
    <definedName name="SUBBLO12MES05">#REF!</definedName>
    <definedName name="SUBBLO12MES06" localSheetId="0">#REF!</definedName>
    <definedName name="SUBBLO12MES06">#REF!</definedName>
    <definedName name="SUBBLO12POL02" localSheetId="0">#REF!</definedName>
    <definedName name="SUBBLO12POL02">#REF!</definedName>
    <definedName name="SUBBLO12POL03" localSheetId="0">#REF!</definedName>
    <definedName name="SUBBLO12POL03">#REF!</definedName>
    <definedName name="SUBBLO12POL04" localSheetId="0">#REF!</definedName>
    <definedName name="SUBBLO12POL04">#REF!</definedName>
    <definedName name="SUBBLO12POL05" localSheetId="0">#REF!</definedName>
    <definedName name="SUBBLO12POL05">#REF!</definedName>
    <definedName name="SUBBLO12POL06" localSheetId="0">#REF!</definedName>
    <definedName name="SUBBLO12POL06">#REF!</definedName>
    <definedName name="SUBBLO4MES02" localSheetId="0">#REF!</definedName>
    <definedName name="SUBBLO4MES02">#REF!</definedName>
    <definedName name="SUBBLO4MES03" localSheetId="0">#REF!</definedName>
    <definedName name="SUBBLO4MES03">#REF!</definedName>
    <definedName name="SUBBLO4MES04" localSheetId="0">#REF!</definedName>
    <definedName name="SUBBLO4MES04">#REF!</definedName>
    <definedName name="SUBBLO4MES05" localSheetId="0">#REF!</definedName>
    <definedName name="SUBBLO4MES05">#REF!</definedName>
    <definedName name="SUBBLO4MES06" localSheetId="0">#REF!</definedName>
    <definedName name="SUBBLO4MES06">#REF!</definedName>
    <definedName name="SUBBLO4POL02" localSheetId="0">#REF!</definedName>
    <definedName name="SUBBLO4POL02">#REF!</definedName>
    <definedName name="SUBBLO4POL03" localSheetId="0">#REF!</definedName>
    <definedName name="SUBBLO4POL03">#REF!</definedName>
    <definedName name="SUBBLO4POL04" localSheetId="0">#REF!</definedName>
    <definedName name="SUBBLO4POL04">#REF!</definedName>
    <definedName name="SUBBLO4POL05" localSheetId="0">#REF!</definedName>
    <definedName name="SUBBLO4POL05">#REF!</definedName>
    <definedName name="SUBBLO4POL06" localSheetId="0">#REF!</definedName>
    <definedName name="SUBBLO4POL06">#REF!</definedName>
    <definedName name="SUBBLO6MES02" localSheetId="0">#REF!</definedName>
    <definedName name="SUBBLO6MES02">#REF!</definedName>
    <definedName name="SUBBLO6MES03" localSheetId="0">#REF!</definedName>
    <definedName name="SUBBLO6MES03">#REF!</definedName>
    <definedName name="SUBBLO6MES04" localSheetId="0">#REF!</definedName>
    <definedName name="SUBBLO6MES04">#REF!</definedName>
    <definedName name="SUBBLO6MES05" localSheetId="0">#REF!</definedName>
    <definedName name="SUBBLO6MES05">#REF!</definedName>
    <definedName name="SUBBLO6MES06" localSheetId="0">#REF!</definedName>
    <definedName name="SUBBLO6MES06">#REF!</definedName>
    <definedName name="SUBBLO6POL02" localSheetId="0">#REF!</definedName>
    <definedName name="SUBBLO6POL02">#REF!</definedName>
    <definedName name="SUBBLO6POL03" localSheetId="0">#REF!</definedName>
    <definedName name="SUBBLO6POL03">#REF!</definedName>
    <definedName name="SUBBLO6POL04" localSheetId="0">#REF!</definedName>
    <definedName name="SUBBLO6POL04">#REF!</definedName>
    <definedName name="SUBBLO6POL05" localSheetId="0">#REF!</definedName>
    <definedName name="SUBBLO6POL05">#REF!</definedName>
    <definedName name="SUBBLO6POL06" localSheetId="0">#REF!</definedName>
    <definedName name="SUBBLO6POL06">#REF!</definedName>
    <definedName name="SUBBLO8MES02" localSheetId="0">#REF!</definedName>
    <definedName name="SUBBLO8MES02">#REF!</definedName>
    <definedName name="SUBBLO8MES03" localSheetId="0">#REF!</definedName>
    <definedName name="SUBBLO8MES03">#REF!</definedName>
    <definedName name="SUBBLO8MES04" localSheetId="0">#REF!</definedName>
    <definedName name="SUBBLO8MES04">#REF!</definedName>
    <definedName name="SUBBLO8MES05" localSheetId="0">#REF!</definedName>
    <definedName name="SUBBLO8MES05">#REF!</definedName>
    <definedName name="SUBBLO8MES06" localSheetId="0">#REF!</definedName>
    <definedName name="SUBBLO8MES06">#REF!</definedName>
    <definedName name="SUBBLO8POL02" localSheetId="0">#REF!</definedName>
    <definedName name="SUBBLO8POL02">#REF!</definedName>
    <definedName name="SUBBLO8POL03" localSheetId="0">#REF!</definedName>
    <definedName name="SUBBLO8POL03">#REF!</definedName>
    <definedName name="SUBBLO8POL04" localSheetId="0">#REF!</definedName>
    <definedName name="SUBBLO8POL04">#REF!</definedName>
    <definedName name="SUBBLO8POL05" localSheetId="0">#REF!</definedName>
    <definedName name="SUBBLO8POL05">#REF!</definedName>
    <definedName name="SUBBLO8POL06" localSheetId="0">#REF!</definedName>
    <definedName name="SUBBLO8POL06">#REF!</definedName>
    <definedName name="SUBFDAPOL02" localSheetId="0">#REF!</definedName>
    <definedName name="SUBFDAPOL02">#REF!</definedName>
    <definedName name="SUBFDAPOL03" localSheetId="0">#REF!</definedName>
    <definedName name="SUBFDAPOL03">#REF!</definedName>
    <definedName name="SUBFDAPOL04" localSheetId="0">#REF!</definedName>
    <definedName name="SUBFDAPOL04">#REF!</definedName>
    <definedName name="SUBFDAPOL05" localSheetId="0">#REF!</definedName>
    <definedName name="SUBFDAPOL05">#REF!</definedName>
    <definedName name="SUBFDAPOL06" localSheetId="0">#REF!</definedName>
    <definedName name="SUBFDAPOL06">#REF!</definedName>
    <definedName name="SUBGRAMES01" localSheetId="0">#REF!</definedName>
    <definedName name="SUBGRAMES01">#REF!</definedName>
    <definedName name="SUBGRAPOL02" localSheetId="0">#REF!</definedName>
    <definedName name="SUBGRAPOL02">#REF!</definedName>
    <definedName name="SUBGRAPOL03" localSheetId="0">#REF!</definedName>
    <definedName name="SUBGRAPOL03">#REF!</definedName>
    <definedName name="SUBGRAPOL04" localSheetId="0">#REF!</definedName>
    <definedName name="SUBGRAPOL04">#REF!</definedName>
    <definedName name="SUBGRAPOL05" localSheetId="0">#REF!</definedName>
    <definedName name="SUBGRAPOL05">#REF!</definedName>
    <definedName name="SUBGRAPOL06" localSheetId="0">#REF!</definedName>
    <definedName name="SUBGRAPOL06">#REF!</definedName>
    <definedName name="Subida.Mat.pintura">'[27]Costos Mano de Obra'!$O$55</definedName>
    <definedName name="Subida__Bajada_y_Transporte_Cemento" localSheetId="0">#REF!</definedName>
    <definedName name="Subida__Bajada_y_Transporte_Cemento">#REF!</definedName>
    <definedName name="Subida__Bajada_y_Transporte_Cemento_2">#N/A</definedName>
    <definedName name="Subida__Bajada_y_Transporte_Cemento_3">#N/A</definedName>
    <definedName name="subtotal" localSheetId="0">#REF!</definedName>
    <definedName name="subtotal">#REF!</definedName>
    <definedName name="subtotal_2">"$#REF!.$H$59"</definedName>
    <definedName name="subtotal_3">"$#REF!.$H$59"</definedName>
    <definedName name="SUBTOTAL1" localSheetId="0">#REF!</definedName>
    <definedName name="SUBTOTAL1">#REF!</definedName>
    <definedName name="SUBTOTAL1_2">"$#REF!.$H$52"</definedName>
    <definedName name="SUBTOTAL1_3">"$#REF!.$H$52"</definedName>
    <definedName name="SUBTOTALA" localSheetId="0">#REF!</definedName>
    <definedName name="SUBTOTALA">#REF!</definedName>
    <definedName name="SUBTOTALA_2">"$#REF!.$M$53"</definedName>
    <definedName name="SUBTOTALA_3">"$#REF!.$M$53"</definedName>
    <definedName name="SUBTOTALGASTOSGENERALES" localSheetId="0">#REF!</definedName>
    <definedName name="SUBTOTALGASTOSGENERALES">#REF!</definedName>
    <definedName name="SUBTOTALGASTOSGENERALES_2">"$#REF!.$H$67"</definedName>
    <definedName name="SUBTOTALGASTOSGENERALES_3">"$#REF!.$H$67"</definedName>
    <definedName name="SUBTOTALGASTOSGENERALES1" localSheetId="0">#REF!</definedName>
    <definedName name="SUBTOTALGASTOSGENERALES1">#REF!</definedName>
    <definedName name="SUBTOTALGASTOSGENERALES1_2">"$#REF!.$H$59"</definedName>
    <definedName name="SUBTOTALGASTOSGENERALES1_3">"$#REF!.$H$59"</definedName>
    <definedName name="subtotalgeneral" localSheetId="0">#REF!</definedName>
    <definedName name="subtotalgeneral">#REF!</definedName>
    <definedName name="SUBTOTALPRESU" localSheetId="0">#REF!</definedName>
    <definedName name="SUBTOTALPRESU">#REF!</definedName>
    <definedName name="SUBTOTALPRESU_2">"$#REF!.$F$52"</definedName>
    <definedName name="SUBTOTALPRESU_3">"$#REF!.$F$52"</definedName>
    <definedName name="SUELDO" localSheetId="0">#REF!</definedName>
    <definedName name="SUELDO">#REF!</definedName>
    <definedName name="SUELDO_2">"$#REF!.$#REF!$#REF!"</definedName>
    <definedName name="SUELDO_3">"$#REF!.$#REF!$#REF!"</definedName>
    <definedName name="sum.coloc..gravo.arena">'[17]Analisis Unitarios'!$E$614</definedName>
    <definedName name="sum.coloc.tub.18">'[17]Analisis Unitarios'!$E$1116</definedName>
    <definedName name="sum.coloc.tub.21">'[17]Analisis Unitarios'!$E$1068</definedName>
    <definedName name="sum.coloc.tub.24">'[17]Analisis Unitarios'!$E$1021</definedName>
    <definedName name="sum.coloc.tub.42">'[17]Analisis Unitarios'!$E$925</definedName>
    <definedName name="sum.coloc.tub.60">'[17]Analisis Unitarios'!$E$829</definedName>
    <definedName name="sum.coloc.tub.8">'[17]Analisis Unitarios'!$E$1164</definedName>
    <definedName name="Suministro_y_Regado_de_Tierra_Negra" localSheetId="0">[7]Insumos!#REF!</definedName>
    <definedName name="Suministro_y_Regado_de_Tierra_Negra">[7]Insumos!#REF!</definedName>
    <definedName name="SUMINISTROS" localSheetId="0">#REF!</definedName>
    <definedName name="SUMINISTROS">#REF!</definedName>
    <definedName name="t" localSheetId="0">Todas las Hojas !$A$1:$G$3</definedName>
    <definedName name="t">Todas las Hojas !$A$1:$G$3</definedName>
    <definedName name="TABIQUESBAÑOSM2CONTRA" localSheetId="0">#REF!</definedName>
    <definedName name="TABIQUESBAÑOSM2CONTRA">#REF!</definedName>
    <definedName name="TABLESTACADO" localSheetId="0">'[55]Ana.precios un'!#REF!</definedName>
    <definedName name="TABLESTACADO">'[55]Ana.precios un'!#REF!</definedName>
    <definedName name="tablestacas" localSheetId="0">#REF!</definedName>
    <definedName name="tablestacas">#REF!</definedName>
    <definedName name="TABLETAS" localSheetId="0">#REF!</definedName>
    <definedName name="TABLETAS">#REF!</definedName>
    <definedName name="TABLETAS_2">#N/A</definedName>
    <definedName name="TABLETAS_3">#N/A</definedName>
    <definedName name="TANQUEAGUA" localSheetId="0">#REF!</definedName>
    <definedName name="TANQUEAGUA">#REF!</definedName>
    <definedName name="TAPACISALUM2727" localSheetId="0">#REF!</definedName>
    <definedName name="TAPACISALUM2727">#REF!</definedName>
    <definedName name="TAPAINODNAT" localSheetId="0">#REF!</definedName>
    <definedName name="TAPAINODNAT">#REF!</definedName>
    <definedName name="TAPE" localSheetId="0">#REF!</definedName>
    <definedName name="TAPE">#REF!</definedName>
    <definedName name="TAPONREG2" localSheetId="0">#REF!</definedName>
    <definedName name="TAPONREG2">#REF!</definedName>
    <definedName name="TAPONREG3" localSheetId="0">#REF!</definedName>
    <definedName name="TAPONREG3">#REF!</definedName>
    <definedName name="TAPONREG4" localSheetId="0">#REF!</definedName>
    <definedName name="TAPONREG4">#REF!</definedName>
    <definedName name="TARUGO" localSheetId="0">#REF!</definedName>
    <definedName name="TARUGO">#REF!</definedName>
    <definedName name="tasa" localSheetId="0">#REF!</definedName>
    <definedName name="tasa">#REF!</definedName>
    <definedName name="TC">'[25]Mano de Obra'!$D$14</definedName>
    <definedName name="TECHOASBTIJPIN">[15]Ana!$F$5107</definedName>
    <definedName name="TECHOTEJASFFORROCAO">[15]Ana!$F$5131</definedName>
    <definedName name="TECHOTEJASFFORROCED">[15]Ana!$F$5155</definedName>
    <definedName name="TECHOTEJASFFORROPINTRA">[15]Ana!$F$5179</definedName>
    <definedName name="TECHOTEJASFFORROROBBRA">[15]Ana!$F$5203</definedName>
    <definedName name="TECHOTEJCURVFORROCAO">[15]Ana!$F$5230</definedName>
    <definedName name="TECHOTEJCURVFORROCED">[15]Ana!$F$5257</definedName>
    <definedName name="TECHOTEJCURVFORROPINTRA">[15]Ana!$F$5284</definedName>
    <definedName name="TECHOTEJCURVFORROROBBRA">[15]Ana!$F$5311</definedName>
    <definedName name="TECHOTEJCURVSOBREFINO">[15]Ana!$F$5321</definedName>
    <definedName name="TECHOTEJCURVTIJPIN">[15]Ana!$F$5333</definedName>
    <definedName name="TECHOZIN26TIJPIN">[15]Ana!$F$5344</definedName>
    <definedName name="TEECPVC12" localSheetId="0">#REF!</definedName>
    <definedName name="TEECPVC12">#REF!</definedName>
    <definedName name="TEECPVC34" localSheetId="0">#REF!</definedName>
    <definedName name="TEECPVC34">#REF!</definedName>
    <definedName name="TEEHG1" localSheetId="0">#REF!</definedName>
    <definedName name="TEEHG1">#REF!</definedName>
    <definedName name="TEEHG112" localSheetId="0">#REF!</definedName>
    <definedName name="TEEHG112">#REF!</definedName>
    <definedName name="TEEHG12" localSheetId="0">#REF!</definedName>
    <definedName name="TEEHG12">#REF!</definedName>
    <definedName name="TEEHG2" localSheetId="0">#REF!</definedName>
    <definedName name="TEEHG2">#REF!</definedName>
    <definedName name="TEEHG212" localSheetId="0">#REF!</definedName>
    <definedName name="TEEHG212">#REF!</definedName>
    <definedName name="TEEHG3" localSheetId="0">#REF!</definedName>
    <definedName name="TEEHG3">#REF!</definedName>
    <definedName name="TEEHG34" localSheetId="0">#REF!</definedName>
    <definedName name="TEEHG34">#REF!</definedName>
    <definedName name="TEEHG4" localSheetId="0">#REF!</definedName>
    <definedName name="TEEHG4">#REF!</definedName>
    <definedName name="TEEPVCDREN2X2" localSheetId="0">#REF!</definedName>
    <definedName name="TEEPVCDREN2X2">#REF!</definedName>
    <definedName name="TEEPVCDREN3X2" localSheetId="0">#REF!</definedName>
    <definedName name="TEEPVCDREN3X2">#REF!</definedName>
    <definedName name="TEEPVCDREN3X3" localSheetId="0">#REF!</definedName>
    <definedName name="TEEPVCDREN3X3">#REF!</definedName>
    <definedName name="TEEPVCDREN4X2" localSheetId="0">#REF!</definedName>
    <definedName name="TEEPVCDREN4X2">#REF!</definedName>
    <definedName name="TEEPVCDREN4X3" localSheetId="0">#REF!</definedName>
    <definedName name="TEEPVCDREN4X3">#REF!</definedName>
    <definedName name="TEEPVCDREN4X4" localSheetId="0">#REF!</definedName>
    <definedName name="TEEPVCDREN4X4">#REF!</definedName>
    <definedName name="TEEPVCDREN6X3" localSheetId="0">#REF!</definedName>
    <definedName name="TEEPVCDREN6X3">#REF!</definedName>
    <definedName name="TEEPVCDREN6X4" localSheetId="0">#REF!</definedName>
    <definedName name="TEEPVCDREN6X4">#REF!</definedName>
    <definedName name="TEEPVCDREN6X6" localSheetId="0">#REF!</definedName>
    <definedName name="TEEPVCDREN6X6">#REF!</definedName>
    <definedName name="TEEPVCPRES1" localSheetId="0">#REF!</definedName>
    <definedName name="TEEPVCPRES1">#REF!</definedName>
    <definedName name="TEEPVCPRES112" localSheetId="0">#REF!</definedName>
    <definedName name="TEEPVCPRES112">#REF!</definedName>
    <definedName name="TEEPVCPRES12" localSheetId="0">#REF!</definedName>
    <definedName name="TEEPVCPRES12">#REF!</definedName>
    <definedName name="TEEPVCPRES2" localSheetId="0">#REF!</definedName>
    <definedName name="TEEPVCPRES2">#REF!</definedName>
    <definedName name="TEEPVCPRES3" localSheetId="0">#REF!</definedName>
    <definedName name="TEEPVCPRES3">#REF!</definedName>
    <definedName name="TEEPVCPRES34" localSheetId="0">#REF!</definedName>
    <definedName name="TEEPVCPRES34">#REF!</definedName>
    <definedName name="TEEPVCPRES4" localSheetId="0">#REF!</definedName>
    <definedName name="TEEPVCPRES4">#REF!</definedName>
    <definedName name="TEEPVCPRES6" localSheetId="0">#REF!</definedName>
    <definedName name="TEEPVCPRES6">#REF!</definedName>
    <definedName name="TEFLON" localSheetId="0">#REF!</definedName>
    <definedName name="TEFLON">#REF!</definedName>
    <definedName name="TEJAASFINST" localSheetId="0">#REF!</definedName>
    <definedName name="TEJAASFINST">#REF!</definedName>
    <definedName name="tetuii" localSheetId="0">#REF!</definedName>
    <definedName name="tetuii">#REF!</definedName>
    <definedName name="THINNER" localSheetId="0">#REF!</definedName>
    <definedName name="THINNER">#REF!</definedName>
    <definedName name="tie" localSheetId="0">#REF!</definedName>
    <definedName name="tie">#REF!</definedName>
    <definedName name="tiempo.capataz">'[17]Analisis Unitarios'!$K$5</definedName>
    <definedName name="tiempo.giro.180grados.retro.exc.4.5m">'[17]Analisis Unitarios'!$E$406</definedName>
    <definedName name="tiempo.giro.90grados.retro.carguio.3m">'[17]Analisis Unitarios'!$E$442</definedName>
    <definedName name="tiempo.sereno">'[17]Analisis Unitarios'!$K$4</definedName>
    <definedName name="TIMBRE">[15]Ana!$F$3465</definedName>
    <definedName name="TINACOS" localSheetId="0">#REF!</definedName>
    <definedName name="TINACOS">#REF!</definedName>
    <definedName name="_xlnm.Print_Titles" localSheetId="0">'LISTADO MERCADO HIGUEY DIC 2018'!$1:$9</definedName>
    <definedName name="_xlnm.Print_Titles">#REF!</definedName>
    <definedName name="tiza" localSheetId="0">#REF!</definedName>
    <definedName name="tiza">#REF!</definedName>
    <definedName name="TNC">'[2]Mano Obra'!$D$17</definedName>
    <definedName name="TO" localSheetId="0">[8]A!#REF!</definedName>
    <definedName name="TO">[8]A!#REF!</definedName>
    <definedName name="Tolas" localSheetId="0">#REF!</definedName>
    <definedName name="Tolas">#REF!</definedName>
    <definedName name="Tolas_2">"$#REF!.$B$13"</definedName>
    <definedName name="Tolas_3">"$#REF!.$B$13"</definedName>
    <definedName name="tony" localSheetId="0">'[54]Pasarela de L=60.00'!#REF!</definedName>
    <definedName name="tony">'[54]Pasarela de L=60.00'!#REF!</definedName>
    <definedName name="Tope_de_Marmolite_C_Normal" localSheetId="0">[7]Insumos!#REF!</definedName>
    <definedName name="Tope_de_Marmolite_C_Normal">[7]Insumos!#REF!</definedName>
    <definedName name="TOPEMARMOLITE" localSheetId="0">#REF!</definedName>
    <definedName name="TOPEMARMOLITE">#REF!</definedName>
    <definedName name="TOPOGRAFIA" localSheetId="0">#REF!</definedName>
    <definedName name="TOPOGRAFIA">#REF!</definedName>
    <definedName name="TOPOGRAFIA_2">#N/A</definedName>
    <definedName name="TOPOGRAFIA_3">#N/A</definedName>
    <definedName name="TORN3X38" localSheetId="0">#REF!</definedName>
    <definedName name="TORN3X38">#REF!</definedName>
    <definedName name="TORNILLO" localSheetId="0">#REF!</definedName>
    <definedName name="TORNILLO">#REF!</definedName>
    <definedName name="TORNILLOS" localSheetId="0">#REF!</definedName>
    <definedName name="TORNILLOS">#REF!</definedName>
    <definedName name="TORNILLOS_2">"$#REF!.$B$#REF!"</definedName>
    <definedName name="TORNILLOS_3">"$#REF!.$B$#REF!"</definedName>
    <definedName name="Tornillos_5_x3_8" localSheetId="0">#REF!</definedName>
    <definedName name="Tornillos_5_x3_8">#REF!</definedName>
    <definedName name="Tornillos_5_x3_8_2">#N/A</definedName>
    <definedName name="Tornillos_5_x3_8_3">#N/A</definedName>
    <definedName name="TORNILLOSFIJARARAN" localSheetId="0">#REF!</definedName>
    <definedName name="TORNILLOSFIJARARAN">#REF!</definedName>
    <definedName name="Tosca" localSheetId="0">[7]Insumos!#REF!</definedName>
    <definedName name="Tosca">[7]Insumos!#REF!</definedName>
    <definedName name="tosi" localSheetId="0">#REF!</definedName>
    <definedName name="tosi">#REF!</definedName>
    <definedName name="tosii" localSheetId="0">#REF!</definedName>
    <definedName name="tosii">#REF!</definedName>
    <definedName name="tosiii" localSheetId="0">#REF!</definedName>
    <definedName name="tosiii">#REF!</definedName>
    <definedName name="tosiiii" localSheetId="0">#REF!</definedName>
    <definedName name="tosiiii">#REF!</definedName>
    <definedName name="totalgeneral" localSheetId="0">#REF!</definedName>
    <definedName name="totalgeneral">#REF!</definedName>
    <definedName name="totalgeneral_2">"$#REF!.$M$56"</definedName>
    <definedName name="totalgeneral_3">"$#REF!.$M$56"</definedName>
    <definedName name="TRACTORD">[32]EQUIPOS!$D$14</definedName>
    <definedName name="tractorm" localSheetId="0">'[18]Listado Equipos a utilizar'!#REF!</definedName>
    <definedName name="tractorm">'[18]Listado Equipos a utilizar'!#REF!</definedName>
    <definedName name="TRAGRACAL">[15]Ana!$F$4314</definedName>
    <definedName name="TRAGRAROC">[15]Ana!$F$4323</definedName>
    <definedName name="TRAGRATIE">[15]Ana!$F$4332</definedName>
    <definedName name="TRANINSTVENTYPTA" localSheetId="0">#REF!</definedName>
    <definedName name="TRANINSTVENTYPTA">#REF!</definedName>
    <definedName name="TRANSF750KVACONTRA" localSheetId="0">#REF!</definedName>
    <definedName name="TRANSF750KVACONTRA">#REF!</definedName>
    <definedName name="TRANSMINBARRO" localSheetId="0">#REF!</definedName>
    <definedName name="TRANSMINBARRO">#REF!</definedName>
    <definedName name="transpasf" localSheetId="0">'[18]Listado Equipos a utilizar'!#REF!</definedName>
    <definedName name="transpasf">'[18]Listado Equipos a utilizar'!#REF!</definedName>
    <definedName name="transporte">'[22]Resumen Precio Equipos'!$C$30</definedName>
    <definedName name="TRANSPTINA" localSheetId="0">#REF!</definedName>
    <definedName name="TRANSPTINA">#REF!</definedName>
    <definedName name="TRANSTEJA165000" localSheetId="0">#REF!</definedName>
    <definedName name="TRANSTEJA165000">#REF!</definedName>
    <definedName name="TRANSTEJA16INT" localSheetId="0">#REF!</definedName>
    <definedName name="TRANSTEJA16INT">#REF!</definedName>
    <definedName name="TRANSTEJA185000" localSheetId="0">#REF!</definedName>
    <definedName name="TRANSTEJA185000">#REF!</definedName>
    <definedName name="TRANSTEJA18INT" localSheetId="0">#REF!</definedName>
    <definedName name="TRANSTEJA18INT">#REF!</definedName>
    <definedName name="Tratamiento_Moldes_para_Barandilla" localSheetId="0">#REF!</definedName>
    <definedName name="Tratamiento_Moldes_para_Barandilla">#REF!</definedName>
    <definedName name="Tratamiento_Moldes_para_Barandilla_2">#N/A</definedName>
    <definedName name="Tratamiento_Moldes_para_Barandilla_3">#N/A</definedName>
    <definedName name="TRATARMADERA">'[15]Ins 2'!$E$51</definedName>
    <definedName name="TRIPLESEAL" localSheetId="0">#REF!</definedName>
    <definedName name="TRIPLESEAL">#REF!</definedName>
    <definedName name="truct" localSheetId="0">[22]Materiales!#REF!</definedName>
    <definedName name="truct">[22]Materiales!#REF!</definedName>
    <definedName name="tub6x14">[13]analisis!$G$2304</definedName>
    <definedName name="tub8x12">[13]analisis!$G$2313</definedName>
    <definedName name="tub8x516">[13]analisis!$G$2322</definedName>
    <definedName name="tubai" localSheetId="0">#REF!</definedName>
    <definedName name="tubai">#REF!</definedName>
    <definedName name="tubaii" localSheetId="0">#REF!</definedName>
    <definedName name="tubaii">#REF!</definedName>
    <definedName name="tubaiii" localSheetId="0">#REF!</definedName>
    <definedName name="tubaiii">#REF!</definedName>
    <definedName name="tubaiiii" localSheetId="0">#REF!</definedName>
    <definedName name="tubaiiii">#REF!</definedName>
    <definedName name="tubei" localSheetId="0">#REF!</definedName>
    <definedName name="tubei">#REF!</definedName>
    <definedName name="tubeii" localSheetId="0">#REF!</definedName>
    <definedName name="tubeii">#REF!</definedName>
    <definedName name="tubeiii" localSheetId="0">#REF!</definedName>
    <definedName name="tubeiii">#REF!</definedName>
    <definedName name="tubeiiii" localSheetId="0">#REF!</definedName>
    <definedName name="tubeiiii">#REF!</definedName>
    <definedName name="tubi" localSheetId="0">#REF!</definedName>
    <definedName name="tubi">#REF!</definedName>
    <definedName name="tubii" localSheetId="0">#REF!</definedName>
    <definedName name="tubii">#REF!</definedName>
    <definedName name="tubiii" localSheetId="0">#REF!</definedName>
    <definedName name="tubiii">#REF!</definedName>
    <definedName name="tubiiii" localSheetId="0">#REF!</definedName>
    <definedName name="tubiiii">#REF!</definedName>
    <definedName name="TUBOCPVC12" localSheetId="0">#REF!</definedName>
    <definedName name="TUBOCPVC12">#REF!</definedName>
    <definedName name="TUBOCPVC34" localSheetId="0">#REF!</definedName>
    <definedName name="TUBOCPVC34">#REF!</definedName>
    <definedName name="TUBOFLEXC" localSheetId="0">#REF!</definedName>
    <definedName name="TUBOFLEXC">#REF!</definedName>
    <definedName name="TUBOFLEXCINO" localSheetId="0">#REF!</definedName>
    <definedName name="TUBOFLEXCINO">#REF!</definedName>
    <definedName name="TUBOFLEXCLAV" localSheetId="0">#REF!</definedName>
    <definedName name="TUBOFLEXCLAV">#REF!</definedName>
    <definedName name="TUBOFLEXI" localSheetId="0">#REF!</definedName>
    <definedName name="TUBOFLEXI">#REF!</definedName>
    <definedName name="TUBOFLEXL" localSheetId="0">#REF!</definedName>
    <definedName name="TUBOFLEXL">#REF!</definedName>
    <definedName name="TUBOFLEXP" localSheetId="0">#REF!</definedName>
    <definedName name="TUBOFLEXP">#REF!</definedName>
    <definedName name="TUBOFLUO4" localSheetId="0">#REF!</definedName>
    <definedName name="TUBOFLUO4">#REF!</definedName>
    <definedName name="TUBOHG1" localSheetId="0">#REF!</definedName>
    <definedName name="TUBOHG1">#REF!</definedName>
    <definedName name="TUBOHG112" localSheetId="0">#REF!</definedName>
    <definedName name="TUBOHG112">#REF!</definedName>
    <definedName name="TUBOHG12" localSheetId="0">#REF!</definedName>
    <definedName name="TUBOHG12">#REF!</definedName>
    <definedName name="TUBOHG2" localSheetId="0">#REF!</definedName>
    <definedName name="TUBOHG2">#REF!</definedName>
    <definedName name="TUBOHG212" localSheetId="0">#REF!</definedName>
    <definedName name="TUBOHG212">#REF!</definedName>
    <definedName name="TUBOHG3" localSheetId="0">#REF!</definedName>
    <definedName name="TUBOHG3">#REF!</definedName>
    <definedName name="TUBOHG34" localSheetId="0">#REF!</definedName>
    <definedName name="TUBOHG34">#REF!</definedName>
    <definedName name="TUBOHG4" localSheetId="0">#REF!</definedName>
    <definedName name="TUBOHG4">#REF!</definedName>
    <definedName name="tuboi" localSheetId="0">#REF!</definedName>
    <definedName name="tuboi">#REF!</definedName>
    <definedName name="tuboii" localSheetId="0">#REF!</definedName>
    <definedName name="tuboii">#REF!</definedName>
    <definedName name="tuboiii" localSheetId="0">#REF!</definedName>
    <definedName name="tuboiii">#REF!</definedName>
    <definedName name="tuboiiii" localSheetId="0">#REF!</definedName>
    <definedName name="tuboiiii">#REF!</definedName>
    <definedName name="TUBOPVCDREN112" localSheetId="0">#REF!</definedName>
    <definedName name="TUBOPVCDREN112">#REF!</definedName>
    <definedName name="TUBOPVCPRES1" localSheetId="0">#REF!</definedName>
    <definedName name="TUBOPVCPRES1">#REF!</definedName>
    <definedName name="TUBOPVCPRES112" localSheetId="0">#REF!</definedName>
    <definedName name="TUBOPVCPRES112">#REF!</definedName>
    <definedName name="TUBOPVCPRES12" localSheetId="0">#REF!</definedName>
    <definedName name="TUBOPVCPRES12">#REF!</definedName>
    <definedName name="TUBOPVCPRES2" localSheetId="0">#REF!</definedName>
    <definedName name="TUBOPVCPRES2">#REF!</definedName>
    <definedName name="TUBOPVCPRES3" localSheetId="0">#REF!</definedName>
    <definedName name="TUBOPVCPRES3">#REF!</definedName>
    <definedName name="TUBOPVCPRES34" localSheetId="0">#REF!</definedName>
    <definedName name="TUBOPVCPRES34">#REF!</definedName>
    <definedName name="TUBOPVCPRES4" localSheetId="0">#REF!</definedName>
    <definedName name="TUBOPVCPRES4">#REF!</definedName>
    <definedName name="TUBOPVCPRES6" localSheetId="0">#REF!</definedName>
    <definedName name="TUBOPVCPRES6">#REF!</definedName>
    <definedName name="TUBOPVCSDR21X2" localSheetId="0">#REF!</definedName>
    <definedName name="TUBOPVCSDR21X2">#REF!</definedName>
    <definedName name="TUBOPVCSDR21X3" localSheetId="0">#REF!</definedName>
    <definedName name="TUBOPVCSDR21X3">#REF!</definedName>
    <definedName name="TUBOPVCSDR21X4" localSheetId="0">#REF!</definedName>
    <definedName name="TUBOPVCSDR21X4">#REF!</definedName>
    <definedName name="TUBOPVCSDR21X6" localSheetId="0">#REF!</definedName>
    <definedName name="TUBOPVCSDR21X6">#REF!</definedName>
    <definedName name="TUBOPVCSDR21X8" localSheetId="0">#REF!</definedName>
    <definedName name="TUBOPVCSDR21X8">#REF!</definedName>
    <definedName name="TUBOPVCSDR26X1" localSheetId="0">#REF!</definedName>
    <definedName name="TUBOPVCSDR26X1">#REF!</definedName>
    <definedName name="TUBOPVCSDR26X112" localSheetId="0">#REF!</definedName>
    <definedName name="TUBOPVCSDR26X112">#REF!</definedName>
    <definedName name="TUBOPVCSDR26X12" localSheetId="0">#REF!</definedName>
    <definedName name="TUBOPVCSDR26X12">#REF!</definedName>
    <definedName name="TUBOPVCSDR26X2" localSheetId="0">#REF!</definedName>
    <definedName name="TUBOPVCSDR26X2">#REF!</definedName>
    <definedName name="TUBOPVCSDR26X3" localSheetId="0">#REF!</definedName>
    <definedName name="TUBOPVCSDR26X3">#REF!</definedName>
    <definedName name="TUBOPVCSDR26X34" localSheetId="0">#REF!</definedName>
    <definedName name="TUBOPVCSDR26X34">#REF!</definedName>
    <definedName name="TUBOPVCSDR26X4" localSheetId="0">#REF!</definedName>
    <definedName name="TUBOPVCSDR26X4">#REF!</definedName>
    <definedName name="TUBOPVCSDR26X6" localSheetId="0">#REF!</definedName>
    <definedName name="TUBOPVCSDR26X6">#REF!</definedName>
    <definedName name="TUBOPVCSDR26X8" localSheetId="0">#REF!</definedName>
    <definedName name="TUBOPVCSDR26X8">#REF!</definedName>
    <definedName name="TUBOPVCSDR41X2" localSheetId="0">#REF!</definedName>
    <definedName name="TUBOPVCSDR41X2">#REF!</definedName>
    <definedName name="TUBOPVCSDR41X3" localSheetId="0">#REF!</definedName>
    <definedName name="TUBOPVCSDR41X3">#REF!</definedName>
    <definedName name="TUBOPVCSDR41X4" localSheetId="0">#REF!</definedName>
    <definedName name="TUBOPVCSDR41X4">#REF!</definedName>
    <definedName name="TUBOPVCSDR41X6" localSheetId="0">#REF!</definedName>
    <definedName name="TUBOPVCSDR41X6">#REF!</definedName>
    <definedName name="TUBOPVCSDR41X8" localSheetId="0">#REF!</definedName>
    <definedName name="TUBOPVCSDR41X8">#REF!</definedName>
    <definedName name="tubui" localSheetId="0">#REF!</definedName>
    <definedName name="tubui">#REF!</definedName>
    <definedName name="tubuii" localSheetId="0">#REF!</definedName>
    <definedName name="tubuii">#REF!</definedName>
    <definedName name="tubuiii" localSheetId="0">#REF!</definedName>
    <definedName name="tubuiii">#REF!</definedName>
    <definedName name="tubuiiii" localSheetId="0">#REF!</definedName>
    <definedName name="tubuiiii">#REF!</definedName>
    <definedName name="ud" localSheetId="0">#REF!</definedName>
    <definedName name="ud">#REF!</definedName>
    <definedName name="UD." localSheetId="0">#REF!</definedName>
    <definedName name="UD.">#REF!</definedName>
    <definedName name="UNIDAD" localSheetId="0">#REF!</definedName>
    <definedName name="UNIDAD">#REF!</definedName>
    <definedName name="UNIONPVCPRES1" localSheetId="0">#REF!</definedName>
    <definedName name="UNIONPVCPRES1">#REF!</definedName>
    <definedName name="UNIONPVCPRES112" localSheetId="0">#REF!</definedName>
    <definedName name="UNIONPVCPRES112">#REF!</definedName>
    <definedName name="UNIONPVCPRES12" localSheetId="0">#REF!</definedName>
    <definedName name="UNIONPVCPRES12">#REF!</definedName>
    <definedName name="UNIONPVCPRES2" localSheetId="0">#REF!</definedName>
    <definedName name="UNIONPVCPRES2">#REF!</definedName>
    <definedName name="UNIONPVCPRES3" localSheetId="0">#REF!</definedName>
    <definedName name="UNIONPVCPRES3">#REF!</definedName>
    <definedName name="UNIONPVCPRES34" localSheetId="0">#REF!</definedName>
    <definedName name="UNIONPVCPRES34">#REF!</definedName>
    <definedName name="UNIONPVCPRES4" localSheetId="0">#REF!</definedName>
    <definedName name="UNIONPVCPRES4">#REF!</definedName>
    <definedName name="UNIONUNI12HG" localSheetId="0">#REF!</definedName>
    <definedName name="UNIONUNI12HG">#REF!</definedName>
    <definedName name="us" localSheetId="0">#REF!</definedName>
    <definedName name="us">#REF!</definedName>
    <definedName name="uso.vibrador">'[27]Costos Mano de Obra'!$O$42</definedName>
    <definedName name="usos" localSheetId="0">#REF!</definedName>
    <definedName name="usos">#REF!</definedName>
    <definedName name="VACC">[16]Precio!$F$31</definedName>
    <definedName name="vaciado" localSheetId="0">#REF!</definedName>
    <definedName name="vaciado">#REF!</definedName>
    <definedName name="VACIADOAMANO">[15]Ana!$F$3213</definedName>
    <definedName name="VACZ">[16]Precio!$F$30</definedName>
    <definedName name="VAIVEN" localSheetId="0">#REF!</definedName>
    <definedName name="VAIVEN">#REF!</definedName>
    <definedName name="VALOR" localSheetId="0">#REF!</definedName>
    <definedName name="VALOR">#REF!</definedName>
    <definedName name="valor2" localSheetId="0">[6]Analisis!#REF!</definedName>
    <definedName name="valor2">[6]Analisis!#REF!</definedName>
    <definedName name="valor2_1">#N/A</definedName>
    <definedName name="valor2_2">#N/A</definedName>
    <definedName name="valor2_3">#N/A</definedName>
    <definedName name="valora" localSheetId="0">#REF!</definedName>
    <definedName name="valora">#REF!</definedName>
    <definedName name="valora_2">"$#REF!.$I$1:$I$65534"</definedName>
    <definedName name="valora_3">"$#REF!.$I$1:$I$65534"</definedName>
    <definedName name="VALORM" localSheetId="0">#REF!</definedName>
    <definedName name="VALORM">#REF!</definedName>
    <definedName name="valorp" localSheetId="0">#REF!</definedName>
    <definedName name="valorp">#REF!</definedName>
    <definedName name="valorp_2">"$#REF!.$K$1:$K$65534"</definedName>
    <definedName name="valorp_3">"$#REF!.$K$1:$K$65534"</definedName>
    <definedName name="VALORPRESUPUESTO" localSheetId="0">#REF!</definedName>
    <definedName name="VALORPRESUPUESTO">#REF!</definedName>
    <definedName name="VALORPRESUPUESTO_2">"$#REF!.$F$1:$F$65534"</definedName>
    <definedName name="VALORPRESUPUESTO_3">"$#REF!.$F$1:$F$65534"</definedName>
    <definedName name="VALORQ" localSheetId="0">#REF!</definedName>
    <definedName name="VALORQ">#REF!</definedName>
    <definedName name="VALORT" localSheetId="0">#REF!</definedName>
    <definedName name="VALORT">#REF!</definedName>
    <definedName name="VALORV" localSheetId="0">#REF!</definedName>
    <definedName name="VALORV">#REF!</definedName>
    <definedName name="Varias" localSheetId="0">[41]INSUMOS!#REF!</definedName>
    <definedName name="Varias">[41]INSUMOS!#REF!</definedName>
    <definedName name="varillas" localSheetId="0">#REF!</definedName>
    <definedName name="varillas">#REF!</definedName>
    <definedName name="varillas_2">#N/A</definedName>
    <definedName name="varillas_3">#N/A</definedName>
    <definedName name="VCOLGANTE1590" localSheetId="0">#REF!</definedName>
    <definedName name="VCOLGANTE1590">#REF!</definedName>
    <definedName name="Vent._Corred._Alum._Nat._Pint._Polvo_Vid._Transp." localSheetId="0">[7]Insumos!#REF!</definedName>
    <definedName name="Vent._Corred._Alum._Nat._Pint._Polvo_Vid._Transp.">[7]Insumos!#REF!</definedName>
    <definedName name="VENT2SDR41" localSheetId="0">#REF!</definedName>
    <definedName name="VENT2SDR41">#REF!</definedName>
    <definedName name="VENT3SDR41CONTRA" localSheetId="0">#REF!</definedName>
    <definedName name="VENT3SDR41CONTRA">#REF!</definedName>
    <definedName name="VERGRAGRI">[15]Ana!$F$4355</definedName>
    <definedName name="VERGRAGRIPVC" localSheetId="0">#REF!</definedName>
    <definedName name="VERGRAGRIPVC">#REF!</definedName>
    <definedName name="VERGRAGRISCONTRA" localSheetId="0">#REF!</definedName>
    <definedName name="VERGRAGRISCONTRA">#REF!</definedName>
    <definedName name="Vibroquín_Color_40_x40" localSheetId="0">[7]Insumos!#REF!</definedName>
    <definedName name="Vibroquín_Color_40_x40">[7]Insumos!#REF!</definedName>
    <definedName name="Vibroquín_Gris_40_x40" localSheetId="0">[7]Insumos!#REF!</definedName>
    <definedName name="Vibroquín_Gris_40_x40">[7]Insumos!#REF!</definedName>
    <definedName name="VIGASHP" localSheetId="0">#REF!</definedName>
    <definedName name="VIGASHP">#REF!</definedName>
    <definedName name="VIGASHP_2">"$#REF!.$B$109"</definedName>
    <definedName name="VIGASHP_3">"$#REF!.$B$109"</definedName>
    <definedName name="VIOLINAR1CARA" localSheetId="0">#REF!</definedName>
    <definedName name="VIOLINAR1CARA">#REF!</definedName>
    <definedName name="VLP">[16]Precio!$F$41</definedName>
    <definedName name="volteobote" localSheetId="0">'[18]Listado Equipos a utilizar'!#REF!</definedName>
    <definedName name="volteobote">'[18]Listado Equipos a utilizar'!#REF!</definedName>
    <definedName name="volteobotela" localSheetId="0">'[18]Listado Equipos a utilizar'!#REF!</definedName>
    <definedName name="volteobotela">'[18]Listado Equipos a utilizar'!#REF!</definedName>
    <definedName name="volteobotelargo" localSheetId="0">'[18]Listado Equipos a utilizar'!#REF!</definedName>
    <definedName name="volteobotelargo">'[18]Listado Equipos a utilizar'!#REF!</definedName>
    <definedName name="VP" localSheetId="0">[56]analisis1!#REF!</definedName>
    <definedName name="VP">[56]analisis1!#REF!</definedName>
    <definedName name="VSALALUMBCOMAN">[15]Ana!$F$5386</definedName>
    <definedName name="VSALALUMBCOPAL">[15]Ana!$F$5410</definedName>
    <definedName name="VSALALUMBROMAN">[15]Ana!$F$5392</definedName>
    <definedName name="VSALALUMBROVBROMAN">[15]Ana!$F$5398</definedName>
    <definedName name="VSALALUMNATVBROPAL">[15]Ana!$F$5416</definedName>
    <definedName name="VSALALUMNATVCMAN">[15]Ana!$F$5380</definedName>
    <definedName name="VSALALUMNATVCPAL">[15]Ana!$F$5404</definedName>
    <definedName name="VUELO10" localSheetId="0">#REF!</definedName>
    <definedName name="VUELO10">#REF!</definedName>
    <definedName name="VVC">[16]Precio!$F$39</definedName>
    <definedName name="VXCSD" localSheetId="0">#REF!</definedName>
    <definedName name="VXCSD">#REF!</definedName>
    <definedName name="W10X12">[13]analisis!$G$1534</definedName>
    <definedName name="W14X22">[13]analisis!$G$1637</definedName>
    <definedName name="W16X26">[13]analisis!$G$1814</definedName>
    <definedName name="W18X40">[13]analisis!$G$1872</definedName>
    <definedName name="W27X84">[13]analisis!$G$1977</definedName>
    <definedName name="w6x9">[13]analisis!$G$1453</definedName>
    <definedName name="WARE" localSheetId="0" hidden="1">'[23]ANALISIS STO DGO'!#REF!</definedName>
    <definedName name="WARE" hidden="1">'[23]ANALISIS STO DGO'!#REF!</definedName>
    <definedName name="ware." localSheetId="0" hidden="1">'[23]ANALISIS STO DGO'!#REF!</definedName>
    <definedName name="ware." hidden="1">'[23]ANALISIS STO DGO'!#REF!</definedName>
    <definedName name="ware.1" localSheetId="0" hidden="1">'[23]ANALISIS STO DGO'!#REF!</definedName>
    <definedName name="ware.1" hidden="1">'[23]ANALISIS STO DGO'!#REF!</definedName>
    <definedName name="WAREHOUSE" localSheetId="0" hidden="1">'[23]ANALISIS STO DGO'!#REF!</definedName>
    <definedName name="WAREHOUSE" hidden="1">'[23]ANALISIS STO DGO'!#REF!</definedName>
    <definedName name="was" localSheetId="0">#REF!</definedName>
    <definedName name="was">#REF!</definedName>
    <definedName name="wconc" localSheetId="0">#REF!</definedName>
    <definedName name="wconc">#REF!</definedName>
    <definedName name="Wimaldy" localSheetId="0" hidden="1">'[23]ANALISIS STO DGO'!#REF!</definedName>
    <definedName name="Wimaldy" hidden="1">'[23]ANALISIS STO DGO'!#REF!</definedName>
    <definedName name="wimaldy." localSheetId="0">#REF!</definedName>
    <definedName name="wimaldy.">#REF!</definedName>
    <definedName name="wimaldy.." localSheetId="0">#REF!</definedName>
    <definedName name="wimaldy..">#REF!</definedName>
    <definedName name="Wimaldy..." localSheetId="0">#REF!</definedName>
    <definedName name="Wimaldy...">#REF!</definedName>
    <definedName name="YEEPVCDREN2X2" localSheetId="0">#REF!</definedName>
    <definedName name="YEEPVCDREN2X2">#REF!</definedName>
    <definedName name="YEEPVCDREN3X2" localSheetId="0">#REF!</definedName>
    <definedName name="YEEPVCDREN3X2">#REF!</definedName>
    <definedName name="YEEPVCDREN3X3" localSheetId="0">#REF!</definedName>
    <definedName name="YEEPVCDREN3X3">#REF!</definedName>
    <definedName name="YEEPVCDREN4X2" localSheetId="0">#REF!</definedName>
    <definedName name="YEEPVCDREN4X2">#REF!</definedName>
    <definedName name="YEEPVCDREN4X3" localSheetId="0">#REF!</definedName>
    <definedName name="YEEPVCDREN4X3">#REF!</definedName>
    <definedName name="YEEPVCDREN4X4" localSheetId="0">#REF!</definedName>
    <definedName name="YEEPVCDREN4X4">#REF!</definedName>
    <definedName name="YEEPVCDREN6X4" localSheetId="0">#REF!</definedName>
    <definedName name="YEEPVCDREN6X4">#REF!</definedName>
    <definedName name="YEEPVCDREN6X6" localSheetId="0">#REF!</definedName>
    <definedName name="YEEPVCDREN6X6">#REF!</definedName>
    <definedName name="YESO" localSheetId="0">#REF!</definedName>
    <definedName name="YESO">#REF!</definedName>
    <definedName name="YO" localSheetId="0">[12]A!#REF!</definedName>
    <definedName name="YO">[12]A!#REF!</definedName>
    <definedName name="ZABALETAPISO">[15]Ana!$F$4866</definedName>
    <definedName name="ZABALETATECHO">[15]Ana!$F$5372</definedName>
    <definedName name="zap.muro6">'[31]Analisis Unit. '!$D$213</definedName>
    <definedName name="zapata">'[7]caseta de planta'!$C:$C</definedName>
    <definedName name="zapatasdeescaleras" localSheetId="0">#REF!</definedName>
    <definedName name="zapatasdeescaleras">#REF!</definedName>
    <definedName name="ZIN_001" localSheetId="0">#REF!</definedName>
    <definedName name="ZIN_001">#REF!</definedName>
    <definedName name="ZINC24" localSheetId="0">#REF!</definedName>
    <definedName name="ZINC24">#REF!</definedName>
    <definedName name="ZINC26" localSheetId="0">#REF!</definedName>
    <definedName name="ZINC26">#REF!</definedName>
    <definedName name="ZINC27" localSheetId="0">#REF!</definedName>
    <definedName name="ZINC27">#REF!</definedName>
    <definedName name="ZINC29" localSheetId="0">#REF!</definedName>
    <definedName name="ZINC29">#REF!</definedName>
    <definedName name="ZINC34" localSheetId="0">#REF!</definedName>
    <definedName name="ZINC34">#REF!</definedName>
    <definedName name="Zócalo_de_Cerámica_Criolla_de_33___1era">[19]Insumos!$B$42:$D$42</definedName>
    <definedName name="zocalobotichinorojo" localSheetId="0">#REF!</definedName>
    <definedName name="zocalobotichinorojo">#REF!</definedName>
    <definedName name="ZOCESCGRAPROYAL">[15]Ana!$F$4892</definedName>
    <definedName name="ZOCGRA30BCO">[15]Ana!$F$4899</definedName>
    <definedName name="ZOCGRA30GRIS">[15]Ana!$F$4906</definedName>
    <definedName name="ZOCGRA40BCO">[15]Ana!$F$4913</definedName>
    <definedName name="ZOCGRABOTI40BCO">[15]Ana!$F$4873</definedName>
    <definedName name="ZOCGRABOTI40COL">[15]Ana!$F$4880</definedName>
    <definedName name="ZOCGRAPROYAL40">[15]Ana!$F$4887</definedName>
    <definedName name="ZOCLAD28">[15]Ana!$F$4920</definedName>
    <definedName name="ZOCMOSROJ25">[15]Ana!$F$4927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25" i="1" l="1"/>
  <c r="G1210" i="1"/>
  <c r="F1207" i="1"/>
  <c r="F1210" i="1"/>
  <c r="F1209" i="1"/>
  <c r="F169" i="1"/>
  <c r="F166" i="1"/>
  <c r="F165" i="1"/>
  <c r="F164" i="1"/>
  <c r="F163" i="1"/>
  <c r="F162" i="1"/>
  <c r="F161" i="1"/>
  <c r="F160" i="1"/>
  <c r="C157" i="1"/>
  <c r="C156" i="1"/>
  <c r="F156" i="1" s="1"/>
  <c r="F155" i="1"/>
  <c r="F154" i="1"/>
  <c r="F153" i="1"/>
  <c r="F152" i="1"/>
  <c r="F151" i="1"/>
  <c r="C148" i="1"/>
  <c r="C147" i="1" s="1"/>
  <c r="F147" i="1" s="1"/>
  <c r="F146" i="1"/>
  <c r="F145" i="1"/>
  <c r="F144" i="1"/>
  <c r="F143" i="1"/>
  <c r="F142" i="1"/>
  <c r="F141" i="1"/>
  <c r="F140" i="1"/>
  <c r="F139" i="1"/>
  <c r="F138" i="1"/>
  <c r="F137" i="1"/>
  <c r="F136" i="1"/>
  <c r="F135" i="1"/>
  <c r="C132" i="1"/>
  <c r="C131" i="1"/>
  <c r="F131" i="1" s="1"/>
  <c r="F130" i="1"/>
  <c r="F129" i="1"/>
  <c r="F128" i="1"/>
  <c r="F127" i="1"/>
  <c r="F126" i="1"/>
  <c r="F125" i="1"/>
  <c r="F124" i="1"/>
  <c r="F123" i="1"/>
  <c r="F122" i="1"/>
  <c r="F121" i="1"/>
  <c r="F120" i="1"/>
  <c r="F119" i="1"/>
  <c r="C116" i="1"/>
  <c r="C115" i="1" s="1"/>
  <c r="F115" i="1" s="1"/>
  <c r="F114" i="1"/>
  <c r="F113" i="1"/>
  <c r="F112" i="1"/>
  <c r="F111" i="1"/>
  <c r="F110" i="1"/>
  <c r="F109" i="1"/>
  <c r="F108" i="1"/>
  <c r="F107" i="1"/>
  <c r="F106" i="1"/>
  <c r="F105" i="1"/>
  <c r="F104" i="1"/>
  <c r="F103" i="1"/>
  <c r="F102" i="1"/>
  <c r="C99" i="1"/>
  <c r="F99" i="1" s="1"/>
  <c r="F97" i="1"/>
  <c r="F96" i="1"/>
  <c r="F95" i="1"/>
  <c r="F94" i="1"/>
  <c r="C91" i="1"/>
  <c r="F91" i="1" s="1"/>
  <c r="F89" i="1"/>
  <c r="F88" i="1"/>
  <c r="F87" i="1"/>
  <c r="F86" i="1"/>
  <c r="F85" i="1"/>
  <c r="F84" i="1"/>
  <c r="F83" i="1"/>
  <c r="F82" i="1"/>
  <c r="F81" i="1"/>
  <c r="F80" i="1"/>
  <c r="F79" i="1"/>
  <c r="F78" i="1"/>
  <c r="F77" i="1"/>
  <c r="F76" i="1"/>
  <c r="F75" i="1"/>
  <c r="F74" i="1"/>
  <c r="F73" i="1"/>
  <c r="F72" i="1"/>
  <c r="F71" i="1"/>
  <c r="F70" i="1"/>
  <c r="C67" i="1"/>
  <c r="F67" i="1" s="1"/>
  <c r="F65" i="1"/>
  <c r="F64" i="1"/>
  <c r="F63" i="1"/>
  <c r="F62" i="1"/>
  <c r="F61" i="1"/>
  <c r="F60" i="1"/>
  <c r="F59" i="1"/>
  <c r="F58" i="1"/>
  <c r="F57" i="1"/>
  <c r="F56" i="1"/>
  <c r="F55" i="1"/>
  <c r="F54" i="1"/>
  <c r="C51" i="1"/>
  <c r="F51" i="1" s="1"/>
  <c r="F49" i="1"/>
  <c r="F48" i="1"/>
  <c r="F47" i="1"/>
  <c r="F46" i="1"/>
  <c r="F45" i="1"/>
  <c r="F44" i="1"/>
  <c r="F43" i="1"/>
  <c r="F42" i="1"/>
  <c r="F41" i="1"/>
  <c r="F40" i="1"/>
  <c r="F39" i="1"/>
  <c r="F38" i="1"/>
  <c r="F37" i="1"/>
  <c r="F36" i="1"/>
  <c r="F35" i="1"/>
  <c r="F34" i="1"/>
  <c r="F33" i="1"/>
  <c r="C30" i="1"/>
  <c r="F30" i="1" s="1"/>
  <c r="F29" i="1"/>
  <c r="F28" i="1"/>
  <c r="F27" i="1"/>
  <c r="F26" i="1"/>
  <c r="F25" i="1"/>
  <c r="F24" i="1"/>
  <c r="F23" i="1"/>
  <c r="F22" i="1"/>
  <c r="F21" i="1"/>
  <c r="F20" i="1"/>
  <c r="F19" i="1"/>
  <c r="F18" i="1"/>
  <c r="F17" i="1"/>
  <c r="F16" i="1"/>
  <c r="F15" i="1"/>
  <c r="F14" i="1"/>
  <c r="F13" i="1"/>
  <c r="C50" i="1" l="1"/>
  <c r="F50" i="1" s="1"/>
  <c r="F116" i="1"/>
  <c r="C90" i="1"/>
  <c r="F90" i="1" s="1"/>
  <c r="C66" i="1"/>
  <c r="F66" i="1" s="1"/>
  <c r="C98" i="1"/>
  <c r="F98" i="1" s="1"/>
  <c r="F2093" i="1" l="1"/>
  <c r="G2093" i="1" s="1"/>
  <c r="G2095" i="1" s="1"/>
  <c r="F2064" i="1"/>
  <c r="F2063" i="1"/>
  <c r="F2062" i="1"/>
  <c r="F2061" i="1"/>
  <c r="F2058" i="1"/>
  <c r="F2057" i="1"/>
  <c r="F2050" i="1"/>
  <c r="F2049" i="1"/>
  <c r="F2048" i="1"/>
  <c r="F2042" i="1"/>
  <c r="F2041" i="1"/>
  <c r="F2040" i="1"/>
  <c r="F2039" i="1"/>
  <c r="F2038" i="1"/>
  <c r="F2032" i="1"/>
  <c r="G2032" i="1" s="1"/>
  <c r="G2034" i="1" s="1"/>
  <c r="F2027" i="1"/>
  <c r="G2027" i="1" s="1"/>
  <c r="G2029" i="1" s="1"/>
  <c r="F2022" i="1"/>
  <c r="F2021" i="1"/>
  <c r="F2016" i="1"/>
  <c r="F2015" i="1"/>
  <c r="F2014" i="1"/>
  <c r="F2013" i="1"/>
  <c r="F2012" i="1"/>
  <c r="F2011" i="1"/>
  <c r="F2010" i="1"/>
  <c r="F2009" i="1"/>
  <c r="F2008" i="1"/>
  <c r="F2003" i="1"/>
  <c r="F2002" i="1"/>
  <c r="F2001" i="1"/>
  <c r="F2000" i="1"/>
  <c r="F1999" i="1"/>
  <c r="F1998" i="1"/>
  <c r="F1997" i="1"/>
  <c r="F1996" i="1"/>
  <c r="F1995" i="1"/>
  <c r="F1990" i="1"/>
  <c r="F1989" i="1"/>
  <c r="F1988" i="1"/>
  <c r="F1987" i="1"/>
  <c r="F1986" i="1"/>
  <c r="F1985" i="1"/>
  <c r="F1984" i="1"/>
  <c r="F1983" i="1"/>
  <c r="F1982" i="1"/>
  <c r="F1981" i="1"/>
  <c r="F1980" i="1"/>
  <c r="F1975" i="1"/>
  <c r="F1974" i="1"/>
  <c r="F1973" i="1"/>
  <c r="F1972" i="1"/>
  <c r="F1971" i="1"/>
  <c r="F1970" i="1"/>
  <c r="F1969" i="1"/>
  <c r="F1968" i="1"/>
  <c r="F1967" i="1"/>
  <c r="F1966" i="1"/>
  <c r="F1965" i="1"/>
  <c r="F1964" i="1"/>
  <c r="F1959" i="1"/>
  <c r="F1958" i="1"/>
  <c r="F1957" i="1"/>
  <c r="F1956" i="1"/>
  <c r="F1955" i="1"/>
  <c r="F1954" i="1"/>
  <c r="F1953" i="1"/>
  <c r="F1952" i="1"/>
  <c r="F1951" i="1"/>
  <c r="F1950" i="1"/>
  <c r="F1945" i="1"/>
  <c r="F1944" i="1"/>
  <c r="F1943" i="1"/>
  <c r="F1942" i="1"/>
  <c r="F1941" i="1"/>
  <c r="F1940" i="1"/>
  <c r="F1939" i="1"/>
  <c r="F1938" i="1"/>
  <c r="F1937" i="1"/>
  <c r="F1936" i="1"/>
  <c r="F1929" i="1"/>
  <c r="F1928" i="1"/>
  <c r="F1927" i="1"/>
  <c r="F1926" i="1"/>
  <c r="F1925" i="1"/>
  <c r="F1924" i="1"/>
  <c r="F1923" i="1"/>
  <c r="F1922" i="1"/>
  <c r="F1921" i="1"/>
  <c r="F1920" i="1"/>
  <c r="F1919" i="1"/>
  <c r="F1918" i="1"/>
  <c r="F1917" i="1"/>
  <c r="F1916" i="1"/>
  <c r="F1915" i="1"/>
  <c r="F1914" i="1"/>
  <c r="F1913" i="1"/>
  <c r="F1912" i="1"/>
  <c r="F1911" i="1"/>
  <c r="F1910" i="1"/>
  <c r="F1909" i="1"/>
  <c r="F1908" i="1"/>
  <c r="F1907" i="1"/>
  <c r="F1906" i="1"/>
  <c r="F1905" i="1"/>
  <c r="F1904" i="1"/>
  <c r="F1903" i="1"/>
  <c r="F1902" i="1"/>
  <c r="F1901" i="1"/>
  <c r="F1900" i="1"/>
  <c r="F1899" i="1"/>
  <c r="F1898" i="1"/>
  <c r="F1897" i="1"/>
  <c r="F1896" i="1"/>
  <c r="F1895" i="1"/>
  <c r="F1894" i="1"/>
  <c r="F1893" i="1"/>
  <c r="F1892" i="1"/>
  <c r="F1891" i="1"/>
  <c r="F1890" i="1"/>
  <c r="F1889" i="1"/>
  <c r="F1888" i="1"/>
  <c r="F1887" i="1"/>
  <c r="F1886" i="1"/>
  <c r="F1885" i="1"/>
  <c r="F1884" i="1"/>
  <c r="F1883" i="1"/>
  <c r="F1882" i="1"/>
  <c r="F1881" i="1"/>
  <c r="F1880" i="1"/>
  <c r="F1879" i="1"/>
  <c r="F1878" i="1"/>
  <c r="F1877" i="1"/>
  <c r="F1876" i="1"/>
  <c r="F1875" i="1"/>
  <c r="F1874" i="1"/>
  <c r="F1873" i="1"/>
  <c r="F1872" i="1"/>
  <c r="F1871" i="1"/>
  <c r="F1870" i="1"/>
  <c r="F1869" i="1"/>
  <c r="F1868" i="1"/>
  <c r="F1867" i="1"/>
  <c r="F1866" i="1"/>
  <c r="F1865" i="1"/>
  <c r="F1864" i="1"/>
  <c r="F1863" i="1"/>
  <c r="F1862" i="1"/>
  <c r="F1861" i="1"/>
  <c r="F1860" i="1"/>
  <c r="F1859" i="1"/>
  <c r="F1858" i="1"/>
  <c r="F1857" i="1"/>
  <c r="F1856" i="1"/>
  <c r="F1855" i="1"/>
  <c r="F1854" i="1"/>
  <c r="F1853" i="1"/>
  <c r="F1852" i="1"/>
  <c r="F1851" i="1"/>
  <c r="F1850" i="1"/>
  <c r="F1849" i="1"/>
  <c r="F1848" i="1"/>
  <c r="F1847" i="1"/>
  <c r="F1846" i="1"/>
  <c r="F1845" i="1"/>
  <c r="F1844" i="1"/>
  <c r="F1843" i="1"/>
  <c r="F1842" i="1"/>
  <c r="F1841" i="1"/>
  <c r="F1840" i="1"/>
  <c r="F1839" i="1"/>
  <c r="F1838" i="1"/>
  <c r="F1837" i="1"/>
  <c r="F1836" i="1"/>
  <c r="F1835" i="1"/>
  <c r="F1834" i="1"/>
  <c r="F1833" i="1"/>
  <c r="F1832" i="1"/>
  <c r="F1831" i="1"/>
  <c r="F1830" i="1"/>
  <c r="F1829" i="1"/>
  <c r="F1828" i="1"/>
  <c r="F1827" i="1"/>
  <c r="F1826" i="1"/>
  <c r="F1825" i="1"/>
  <c r="F1824" i="1"/>
  <c r="F1823" i="1"/>
  <c r="F1822" i="1"/>
  <c r="F1821" i="1"/>
  <c r="F1820" i="1"/>
  <c r="F1819" i="1"/>
  <c r="F1818" i="1"/>
  <c r="F1817" i="1"/>
  <c r="F1816" i="1"/>
  <c r="F1815" i="1"/>
  <c r="F1814" i="1"/>
  <c r="F1813" i="1"/>
  <c r="F1812" i="1"/>
  <c r="F1811" i="1"/>
  <c r="F1810" i="1"/>
  <c r="F1809" i="1"/>
  <c r="F1808" i="1"/>
  <c r="F1807" i="1"/>
  <c r="F1806" i="1"/>
  <c r="F1805" i="1"/>
  <c r="F1804" i="1"/>
  <c r="F1803" i="1"/>
  <c r="F1802" i="1"/>
  <c r="F1801" i="1"/>
  <c r="F1800" i="1"/>
  <c r="F1799" i="1"/>
  <c r="F1798" i="1"/>
  <c r="F1797" i="1"/>
  <c r="F1796" i="1"/>
  <c r="F1795" i="1"/>
  <c r="F1794" i="1"/>
  <c r="F1793" i="1"/>
  <c r="F1792" i="1"/>
  <c r="F1787" i="1"/>
  <c r="F1786" i="1"/>
  <c r="F1785" i="1"/>
  <c r="F1784" i="1"/>
  <c r="F1783" i="1"/>
  <c r="F1782" i="1"/>
  <c r="F1781" i="1"/>
  <c r="F1780" i="1"/>
  <c r="F1779" i="1"/>
  <c r="F1778" i="1"/>
  <c r="F1777" i="1"/>
  <c r="F1776" i="1"/>
  <c r="F1775" i="1"/>
  <c r="F1774" i="1"/>
  <c r="F1773" i="1"/>
  <c r="F1772" i="1"/>
  <c r="F1771" i="1"/>
  <c r="F1770" i="1"/>
  <c r="F1769" i="1"/>
  <c r="F1768" i="1"/>
  <c r="F1767" i="1"/>
  <c r="F1766" i="1"/>
  <c r="F1761" i="1"/>
  <c r="F1760" i="1"/>
  <c r="F1759" i="1"/>
  <c r="F1758" i="1"/>
  <c r="F1757" i="1"/>
  <c r="F1756" i="1"/>
  <c r="F1751" i="1"/>
  <c r="G1751" i="1" s="1"/>
  <c r="G1753" i="1" s="1"/>
  <c r="C1741" i="1"/>
  <c r="F1741" i="1" s="1"/>
  <c r="C1740" i="1"/>
  <c r="F1740" i="1" s="1"/>
  <c r="F1737" i="1"/>
  <c r="F1736" i="1"/>
  <c r="F1735" i="1"/>
  <c r="F1734" i="1"/>
  <c r="F1731" i="1"/>
  <c r="F1730" i="1"/>
  <c r="F1727" i="1"/>
  <c r="G1727" i="1" s="1"/>
  <c r="C1722" i="1"/>
  <c r="C1723" i="1" s="1"/>
  <c r="F1723" i="1" s="1"/>
  <c r="F1721" i="1"/>
  <c r="F1720" i="1"/>
  <c r="F1719" i="1"/>
  <c r="C1712" i="1"/>
  <c r="F1712" i="1" s="1"/>
  <c r="C1711" i="1"/>
  <c r="F1711" i="1" s="1"/>
  <c r="F1708" i="1"/>
  <c r="F1707" i="1"/>
  <c r="F1706" i="1"/>
  <c r="F1705" i="1"/>
  <c r="F1704" i="1"/>
  <c r="F1703" i="1"/>
  <c r="F1700" i="1"/>
  <c r="G1700" i="1" s="1"/>
  <c r="F1697" i="1"/>
  <c r="G1697" i="1" s="1"/>
  <c r="C1693" i="1"/>
  <c r="F1693" i="1" s="1"/>
  <c r="C1692" i="1"/>
  <c r="F1692" i="1" s="1"/>
  <c r="F1691" i="1"/>
  <c r="F1690" i="1"/>
  <c r="F1689" i="1"/>
  <c r="C1685" i="1"/>
  <c r="F1685" i="1" s="1"/>
  <c r="F1684" i="1"/>
  <c r="F1683" i="1"/>
  <c r="C1678" i="1"/>
  <c r="C1679" i="1" s="1"/>
  <c r="F1679" i="1" s="1"/>
  <c r="F1677" i="1"/>
  <c r="F1676" i="1"/>
  <c r="F1675" i="1"/>
  <c r="C1664" i="1"/>
  <c r="F1664" i="1" s="1"/>
  <c r="C1663" i="1"/>
  <c r="F1663" i="1" s="1"/>
  <c r="C1658" i="1"/>
  <c r="C1659" i="1" s="1"/>
  <c r="C1655" i="1"/>
  <c r="F1655" i="1" s="1"/>
  <c r="G1655" i="1" s="1"/>
  <c r="F1652" i="1"/>
  <c r="G1652" i="1" s="1"/>
  <c r="F1649" i="1"/>
  <c r="F1648" i="1"/>
  <c r="F1647" i="1"/>
  <c r="F1646" i="1"/>
  <c r="F1645" i="1"/>
  <c r="F1642" i="1"/>
  <c r="F1641" i="1"/>
  <c r="C1637" i="1"/>
  <c r="F1637" i="1" s="1"/>
  <c r="C1636" i="1"/>
  <c r="F1636" i="1" s="1"/>
  <c r="F1635" i="1"/>
  <c r="F1634" i="1"/>
  <c r="F1633" i="1"/>
  <c r="C1629" i="1"/>
  <c r="C1630" i="1" s="1"/>
  <c r="F1630" i="1" s="1"/>
  <c r="F1628" i="1"/>
  <c r="F1627" i="1"/>
  <c r="F1626" i="1"/>
  <c r="C1621" i="1"/>
  <c r="C1622" i="1" s="1"/>
  <c r="F1622" i="1" s="1"/>
  <c r="F1620" i="1"/>
  <c r="F1619" i="1"/>
  <c r="F1618" i="1"/>
  <c r="C1611" i="1"/>
  <c r="F1611" i="1" s="1"/>
  <c r="C1610" i="1"/>
  <c r="F1610" i="1" s="1"/>
  <c r="F1607" i="1"/>
  <c r="F1606" i="1"/>
  <c r="F1605" i="1"/>
  <c r="F1604" i="1"/>
  <c r="F1603" i="1"/>
  <c r="F1602" i="1"/>
  <c r="F1599" i="1"/>
  <c r="F1598" i="1"/>
  <c r="F1597" i="1"/>
  <c r="F1594" i="1"/>
  <c r="F1593" i="1"/>
  <c r="F1592" i="1"/>
  <c r="F1591" i="1"/>
  <c r="C1587" i="1"/>
  <c r="F1587" i="1" s="1"/>
  <c r="F1586" i="1"/>
  <c r="F1585" i="1"/>
  <c r="C1580" i="1"/>
  <c r="F1580" i="1" s="1"/>
  <c r="F1579" i="1"/>
  <c r="F1578" i="1"/>
  <c r="F1577" i="1"/>
  <c r="C1572" i="1"/>
  <c r="C1573" i="1" s="1"/>
  <c r="F1573" i="1" s="1"/>
  <c r="F1571" i="1"/>
  <c r="F1570" i="1"/>
  <c r="F1569" i="1"/>
  <c r="C1560" i="1"/>
  <c r="F1560" i="1" s="1"/>
  <c r="C1559" i="1"/>
  <c r="F1559" i="1" s="1"/>
  <c r="C1558" i="1"/>
  <c r="F1558" i="1" s="1"/>
  <c r="C1557" i="1"/>
  <c r="F1557" i="1" s="1"/>
  <c r="F1553" i="1"/>
  <c r="F1552" i="1"/>
  <c r="F1551" i="1"/>
  <c r="C1547" i="1"/>
  <c r="F1547" i="1" s="1"/>
  <c r="F1546" i="1"/>
  <c r="F1545" i="1"/>
  <c r="C1540" i="1"/>
  <c r="C1541" i="1" s="1"/>
  <c r="F1541" i="1" s="1"/>
  <c r="F1539" i="1"/>
  <c r="F1538" i="1"/>
  <c r="F1537" i="1"/>
  <c r="F1536" i="1"/>
  <c r="C1531" i="1"/>
  <c r="F1531" i="1" s="1"/>
  <c r="C1530" i="1"/>
  <c r="F1530" i="1" s="1"/>
  <c r="C1529" i="1"/>
  <c r="F1529" i="1" s="1"/>
  <c r="C1528" i="1"/>
  <c r="C1525" i="1"/>
  <c r="F1525" i="1" s="1"/>
  <c r="G1525" i="1" s="1"/>
  <c r="C1522" i="1"/>
  <c r="F1522" i="1" s="1"/>
  <c r="G1522" i="1" s="1"/>
  <c r="F1519" i="1"/>
  <c r="G1519" i="1" s="1"/>
  <c r="C1513" i="1"/>
  <c r="F1513" i="1" s="1"/>
  <c r="F1512" i="1"/>
  <c r="C1511" i="1"/>
  <c r="F1511" i="1" s="1"/>
  <c r="C1510" i="1"/>
  <c r="F1510" i="1" s="1"/>
  <c r="C1506" i="1"/>
  <c r="F1506" i="1" s="1"/>
  <c r="F1505" i="1"/>
  <c r="F1504" i="1"/>
  <c r="C1500" i="1"/>
  <c r="F1500" i="1" s="1"/>
  <c r="F1499" i="1"/>
  <c r="F1498" i="1"/>
  <c r="F1492" i="1"/>
  <c r="C1491" i="1"/>
  <c r="C1493" i="1" s="1"/>
  <c r="C1494" i="1" s="1"/>
  <c r="F1494" i="1" s="1"/>
  <c r="F1490" i="1"/>
  <c r="C1485" i="1"/>
  <c r="C1484" i="1"/>
  <c r="F1484" i="1" s="1"/>
  <c r="C1481" i="1"/>
  <c r="F1481" i="1" s="1"/>
  <c r="G1481" i="1" s="1"/>
  <c r="F1478" i="1"/>
  <c r="G1478" i="1" s="1"/>
  <c r="C1475" i="1"/>
  <c r="F1475" i="1" s="1"/>
  <c r="G1475" i="1" s="1"/>
  <c r="C1468" i="1"/>
  <c r="F1468" i="1" s="1"/>
  <c r="F1467" i="1"/>
  <c r="C1466" i="1"/>
  <c r="F1466" i="1" s="1"/>
  <c r="C1465" i="1"/>
  <c r="F1465" i="1" s="1"/>
  <c r="C1461" i="1"/>
  <c r="F1461" i="1" s="1"/>
  <c r="F1460" i="1"/>
  <c r="F1459" i="1"/>
  <c r="C1455" i="1"/>
  <c r="F1455" i="1" s="1"/>
  <c r="F1454" i="1"/>
  <c r="F1453" i="1"/>
  <c r="F1447" i="1"/>
  <c r="C1446" i="1"/>
  <c r="C1448" i="1" s="1"/>
  <c r="F1445" i="1"/>
  <c r="C1440" i="1"/>
  <c r="F1440" i="1" s="1"/>
  <c r="C1439" i="1"/>
  <c r="F1439" i="1" s="1"/>
  <c r="C1436" i="1"/>
  <c r="F1436" i="1" s="1"/>
  <c r="G1436" i="1" s="1"/>
  <c r="F1433" i="1"/>
  <c r="G1433" i="1" s="1"/>
  <c r="F1430" i="1"/>
  <c r="G1430" i="1" s="1"/>
  <c r="C1423" i="1"/>
  <c r="F1423" i="1" s="1"/>
  <c r="F1422" i="1"/>
  <c r="C1421" i="1"/>
  <c r="F1421" i="1" s="1"/>
  <c r="C1420" i="1"/>
  <c r="F1420" i="1" s="1"/>
  <c r="C1416" i="1"/>
  <c r="F1416" i="1" s="1"/>
  <c r="F1415" i="1"/>
  <c r="F1414" i="1"/>
  <c r="F1410" i="1"/>
  <c r="F1409" i="1"/>
  <c r="F1408" i="1"/>
  <c r="F1402" i="1"/>
  <c r="F1401" i="1"/>
  <c r="C1400" i="1"/>
  <c r="C1403" i="1" s="1"/>
  <c r="F1399" i="1"/>
  <c r="C1395" i="1"/>
  <c r="C1396" i="1" s="1"/>
  <c r="F1396" i="1" s="1"/>
  <c r="F1394" i="1"/>
  <c r="F1393" i="1"/>
  <c r="C1390" i="1"/>
  <c r="F1390" i="1" s="1"/>
  <c r="G1390" i="1" s="1"/>
  <c r="F1387" i="1"/>
  <c r="G1387" i="1" s="1"/>
  <c r="F1384" i="1"/>
  <c r="G1384" i="1" s="1"/>
  <c r="C1377" i="1"/>
  <c r="F1377" i="1" s="1"/>
  <c r="C1376" i="1"/>
  <c r="F1376" i="1" s="1"/>
  <c r="C1375" i="1"/>
  <c r="F1375" i="1" s="1"/>
  <c r="C1374" i="1"/>
  <c r="F1374" i="1" s="1"/>
  <c r="F1370" i="1"/>
  <c r="F1369" i="1"/>
  <c r="F1368" i="1"/>
  <c r="F1364" i="1"/>
  <c r="F1363" i="1"/>
  <c r="F1362" i="1"/>
  <c r="C1357" i="1"/>
  <c r="F1357" i="1" s="1"/>
  <c r="F1356" i="1"/>
  <c r="C1352" i="1"/>
  <c r="C1353" i="1" s="1"/>
  <c r="F1353" i="1" s="1"/>
  <c r="F1351" i="1"/>
  <c r="F1350" i="1"/>
  <c r="C1347" i="1"/>
  <c r="F1347" i="1" s="1"/>
  <c r="G1347" i="1" s="1"/>
  <c r="F1344" i="1"/>
  <c r="G1344" i="1" s="1"/>
  <c r="F1342" i="1"/>
  <c r="G1342" i="1" s="1"/>
  <c r="C1335" i="1"/>
  <c r="F1335" i="1" s="1"/>
  <c r="C1334" i="1"/>
  <c r="F1334" i="1" s="1"/>
  <c r="C1333" i="1"/>
  <c r="F1333" i="1" s="1"/>
  <c r="C1332" i="1"/>
  <c r="F1332" i="1" s="1"/>
  <c r="F1328" i="1"/>
  <c r="C1327" i="1"/>
  <c r="F1327" i="1" s="1"/>
  <c r="F1326" i="1"/>
  <c r="F1322" i="1"/>
  <c r="F1321" i="1"/>
  <c r="F1320" i="1"/>
  <c r="F1317" i="1"/>
  <c r="F1316" i="1"/>
  <c r="F1315" i="1"/>
  <c r="C1311" i="1"/>
  <c r="F1311" i="1" s="1"/>
  <c r="F1310" i="1"/>
  <c r="F1309" i="1"/>
  <c r="F1308" i="1"/>
  <c r="F1307" i="1"/>
  <c r="F1303" i="1"/>
  <c r="F1302" i="1"/>
  <c r="F1301" i="1"/>
  <c r="C1297" i="1"/>
  <c r="F1297" i="1" s="1"/>
  <c r="F1296" i="1"/>
  <c r="F1295" i="1"/>
  <c r="F1291" i="1"/>
  <c r="G1291" i="1" s="1"/>
  <c r="F1288" i="1"/>
  <c r="F1287" i="1"/>
  <c r="F1286" i="1"/>
  <c r="F1283" i="1"/>
  <c r="F1282" i="1"/>
  <c r="F1281" i="1"/>
  <c r="F1280" i="1"/>
  <c r="F1279" i="1"/>
  <c r="F1278" i="1"/>
  <c r="F1277" i="1"/>
  <c r="F1276" i="1"/>
  <c r="F1275" i="1"/>
  <c r="F1274" i="1"/>
  <c r="F1273" i="1"/>
  <c r="F1272" i="1"/>
  <c r="F1269" i="1"/>
  <c r="F1268" i="1"/>
  <c r="F1267" i="1"/>
  <c r="F1266" i="1"/>
  <c r="F1263" i="1"/>
  <c r="G1263" i="1" s="1"/>
  <c r="F1260" i="1"/>
  <c r="F1259" i="1"/>
  <c r="F1258" i="1"/>
  <c r="F1257" i="1"/>
  <c r="F1256" i="1"/>
  <c r="F1255" i="1"/>
  <c r="F1254" i="1"/>
  <c r="F1253" i="1"/>
  <c r="F1252" i="1"/>
  <c r="F1251" i="1"/>
  <c r="F1250" i="1"/>
  <c r="F1249" i="1"/>
  <c r="F1248" i="1"/>
  <c r="F1247" i="1"/>
  <c r="F1244" i="1"/>
  <c r="G1244" i="1" s="1"/>
  <c r="F1241" i="1"/>
  <c r="F1240" i="1"/>
  <c r="F1239" i="1"/>
  <c r="F1236" i="1"/>
  <c r="F1235" i="1"/>
  <c r="F1234" i="1"/>
  <c r="F1233" i="1"/>
  <c r="F1232" i="1"/>
  <c r="F1223" i="1"/>
  <c r="F1222" i="1"/>
  <c r="F1221" i="1"/>
  <c r="F1220" i="1"/>
  <c r="F1219" i="1"/>
  <c r="F1218" i="1"/>
  <c r="F1217" i="1"/>
  <c r="F1216" i="1"/>
  <c r="F1215" i="1"/>
  <c r="F1214" i="1"/>
  <c r="F1208" i="1"/>
  <c r="F1206" i="1"/>
  <c r="F1205" i="1"/>
  <c r="F1204" i="1"/>
  <c r="F1201" i="1"/>
  <c r="G1201" i="1" s="1"/>
  <c r="F1194" i="1"/>
  <c r="G1194" i="1" s="1"/>
  <c r="F1191" i="1"/>
  <c r="G1191" i="1" s="1"/>
  <c r="F1187" i="1"/>
  <c r="F1186" i="1"/>
  <c r="F1183" i="1"/>
  <c r="G1183" i="1" s="1"/>
  <c r="F1176" i="1"/>
  <c r="G1176" i="1" s="1"/>
  <c r="F1173" i="1"/>
  <c r="G1173" i="1" s="1"/>
  <c r="F1170" i="1"/>
  <c r="F1169" i="1"/>
  <c r="F1166" i="1"/>
  <c r="G1166" i="1" s="1"/>
  <c r="F1160" i="1"/>
  <c r="G1160" i="1" s="1"/>
  <c r="F1157" i="1"/>
  <c r="F1156" i="1"/>
  <c r="F1155" i="1"/>
  <c r="F1154" i="1"/>
  <c r="F1153" i="1"/>
  <c r="F1150" i="1"/>
  <c r="G1150" i="1" s="1"/>
  <c r="F1147" i="1"/>
  <c r="F1146" i="1"/>
  <c r="F1145" i="1"/>
  <c r="F1144" i="1"/>
  <c r="F1141" i="1"/>
  <c r="F1140" i="1"/>
  <c r="F1139" i="1"/>
  <c r="F1138" i="1"/>
  <c r="F1135" i="1"/>
  <c r="G1135" i="1" s="1"/>
  <c r="F1128" i="1"/>
  <c r="F1127" i="1"/>
  <c r="F1124" i="1"/>
  <c r="F1123" i="1"/>
  <c r="F1122" i="1"/>
  <c r="F1121" i="1"/>
  <c r="F1120" i="1"/>
  <c r="F1117" i="1"/>
  <c r="G1117" i="1" s="1"/>
  <c r="F1114" i="1"/>
  <c r="F1113" i="1"/>
  <c r="F1112" i="1"/>
  <c r="F1111" i="1"/>
  <c r="F1110" i="1"/>
  <c r="F1107" i="1"/>
  <c r="F1106" i="1"/>
  <c r="F1105" i="1"/>
  <c r="F1104" i="1"/>
  <c r="F1101" i="1"/>
  <c r="G1101" i="1" s="1"/>
  <c r="F1094" i="1"/>
  <c r="F1093" i="1"/>
  <c r="F1090" i="1"/>
  <c r="F1089" i="1"/>
  <c r="F1088" i="1"/>
  <c r="F1087" i="1"/>
  <c r="F1086" i="1"/>
  <c r="F1083" i="1"/>
  <c r="G1083" i="1" s="1"/>
  <c r="F1080" i="1"/>
  <c r="F1079" i="1"/>
  <c r="F1078" i="1"/>
  <c r="F1077" i="1"/>
  <c r="F1076" i="1"/>
  <c r="F1075" i="1"/>
  <c r="F1072" i="1"/>
  <c r="F1071" i="1"/>
  <c r="F1070" i="1"/>
  <c r="F1069" i="1"/>
  <c r="F1065" i="1"/>
  <c r="G1065" i="1" s="1"/>
  <c r="F1058" i="1"/>
  <c r="F1057" i="1"/>
  <c r="F1054" i="1"/>
  <c r="F1053" i="1"/>
  <c r="F1052" i="1"/>
  <c r="F1051" i="1"/>
  <c r="F1050" i="1"/>
  <c r="F1047" i="1"/>
  <c r="G1047" i="1" s="1"/>
  <c r="F1044" i="1"/>
  <c r="F1043" i="1"/>
  <c r="F1042" i="1"/>
  <c r="F1041" i="1"/>
  <c r="F1040" i="1"/>
  <c r="F1039" i="1"/>
  <c r="F1036" i="1"/>
  <c r="F1035" i="1"/>
  <c r="F1034" i="1"/>
  <c r="F1033" i="1"/>
  <c r="F1030" i="1"/>
  <c r="G1030" i="1" s="1"/>
  <c r="F1023" i="1"/>
  <c r="F1022" i="1"/>
  <c r="F1021" i="1"/>
  <c r="F1020" i="1"/>
  <c r="F1017" i="1"/>
  <c r="F1016" i="1"/>
  <c r="F1015" i="1"/>
  <c r="F1014" i="1"/>
  <c r="F1013" i="1"/>
  <c r="F1010" i="1"/>
  <c r="F1009" i="1"/>
  <c r="F1008" i="1"/>
  <c r="F1005" i="1"/>
  <c r="F1004" i="1"/>
  <c r="F1003" i="1"/>
  <c r="F1002" i="1"/>
  <c r="F999" i="1"/>
  <c r="G999" i="1" s="1"/>
  <c r="F991" i="1"/>
  <c r="F990" i="1"/>
  <c r="F989" i="1"/>
  <c r="F988" i="1"/>
  <c r="F987" i="1"/>
  <c r="F984" i="1"/>
  <c r="F983" i="1"/>
  <c r="F982" i="1"/>
  <c r="F981" i="1"/>
  <c r="F980" i="1"/>
  <c r="F977" i="1"/>
  <c r="F976" i="1"/>
  <c r="F975" i="1"/>
  <c r="F974" i="1"/>
  <c r="F971" i="1"/>
  <c r="F970" i="1"/>
  <c r="F969" i="1"/>
  <c r="F968" i="1"/>
  <c r="F965" i="1"/>
  <c r="G965" i="1" s="1"/>
  <c r="F958" i="1"/>
  <c r="F957" i="1"/>
  <c r="F956" i="1"/>
  <c r="F955" i="1"/>
  <c r="F954" i="1"/>
  <c r="F953" i="1"/>
  <c r="F950" i="1"/>
  <c r="F949" i="1"/>
  <c r="F946" i="1"/>
  <c r="F945" i="1"/>
  <c r="F944" i="1"/>
  <c r="F943" i="1"/>
  <c r="F942" i="1"/>
  <c r="F941" i="1"/>
  <c r="F940" i="1"/>
  <c r="F939" i="1"/>
  <c r="F938" i="1"/>
  <c r="F937" i="1"/>
  <c r="F936" i="1"/>
  <c r="F935" i="1"/>
  <c r="F934" i="1"/>
  <c r="F933" i="1"/>
  <c r="F932" i="1"/>
  <c r="F931" i="1"/>
  <c r="F930" i="1"/>
  <c r="F929" i="1"/>
  <c r="F928" i="1"/>
  <c r="F927" i="1"/>
  <c r="F924" i="1"/>
  <c r="G924" i="1" s="1"/>
  <c r="F921" i="1"/>
  <c r="F920" i="1"/>
  <c r="F919" i="1"/>
  <c r="F918" i="1"/>
  <c r="F917" i="1"/>
  <c r="F916" i="1"/>
  <c r="F913" i="1"/>
  <c r="G913" i="1" s="1"/>
  <c r="F910" i="1"/>
  <c r="F909" i="1"/>
  <c r="F908" i="1"/>
  <c r="F907" i="1"/>
  <c r="F906" i="1"/>
  <c r="F903" i="1"/>
  <c r="F902" i="1"/>
  <c r="F899" i="1"/>
  <c r="F898" i="1"/>
  <c r="F897" i="1"/>
  <c r="F896" i="1"/>
  <c r="F895" i="1"/>
  <c r="F892" i="1"/>
  <c r="F891" i="1"/>
  <c r="F890" i="1"/>
  <c r="F889" i="1"/>
  <c r="F888" i="1"/>
  <c r="F887" i="1"/>
  <c r="F886" i="1"/>
  <c r="F883" i="1"/>
  <c r="F882" i="1"/>
  <c r="F881" i="1"/>
  <c r="F880" i="1"/>
  <c r="F879" i="1"/>
  <c r="F878" i="1"/>
  <c r="F877" i="1"/>
  <c r="F876" i="1"/>
  <c r="F875" i="1"/>
  <c r="F874" i="1"/>
  <c r="F873" i="1"/>
  <c r="F872" i="1"/>
  <c r="F871" i="1"/>
  <c r="F870" i="1"/>
  <c r="F869" i="1"/>
  <c r="F868" i="1"/>
  <c r="F867" i="1"/>
  <c r="F864" i="1"/>
  <c r="F863" i="1"/>
  <c r="F862" i="1"/>
  <c r="F861" i="1"/>
  <c r="F855" i="1"/>
  <c r="F854" i="1"/>
  <c r="F853" i="1"/>
  <c r="F852" i="1"/>
  <c r="F851" i="1"/>
  <c r="F850" i="1"/>
  <c r="F849" i="1"/>
  <c r="F846" i="1"/>
  <c r="F845" i="1"/>
  <c r="C844" i="1"/>
  <c r="F844" i="1" s="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2" i="1"/>
  <c r="G812" i="1" s="1"/>
  <c r="F809" i="1"/>
  <c r="F808" i="1"/>
  <c r="F807" i="1"/>
  <c r="F806" i="1"/>
  <c r="F805" i="1"/>
  <c r="F802" i="1"/>
  <c r="G802" i="1" s="1"/>
  <c r="F799" i="1"/>
  <c r="F798" i="1"/>
  <c r="F797" i="1"/>
  <c r="F796" i="1"/>
  <c r="F795" i="1"/>
  <c r="F790" i="1"/>
  <c r="F789" i="1"/>
  <c r="F786" i="1"/>
  <c r="F785" i="1"/>
  <c r="F784" i="1"/>
  <c r="F783" i="1"/>
  <c r="F782" i="1"/>
  <c r="F781" i="1"/>
  <c r="F780" i="1"/>
  <c r="F779" i="1"/>
  <c r="F778" i="1"/>
  <c r="F777" i="1"/>
  <c r="F774" i="1"/>
  <c r="F773" i="1"/>
  <c r="F772" i="1"/>
  <c r="F771" i="1"/>
  <c r="F770" i="1"/>
  <c r="F769" i="1"/>
  <c r="F765" i="1"/>
  <c r="F764" i="1"/>
  <c r="F763" i="1"/>
  <c r="F762" i="1"/>
  <c r="F761" i="1"/>
  <c r="F760" i="1"/>
  <c r="F759" i="1"/>
  <c r="F758" i="1"/>
  <c r="F757" i="1"/>
  <c r="F756" i="1"/>
  <c r="F755" i="1"/>
  <c r="F754" i="1"/>
  <c r="F753" i="1"/>
  <c r="F752" i="1"/>
  <c r="F751" i="1"/>
  <c r="F750" i="1"/>
  <c r="F749" i="1"/>
  <c r="F748" i="1"/>
  <c r="F747" i="1"/>
  <c r="F746" i="1"/>
  <c r="F745" i="1"/>
  <c r="F744" i="1"/>
  <c r="F741" i="1"/>
  <c r="F740" i="1"/>
  <c r="F739" i="1"/>
  <c r="F738" i="1"/>
  <c r="F731" i="1"/>
  <c r="F730" i="1"/>
  <c r="F729" i="1"/>
  <c r="F728" i="1"/>
  <c r="F727" i="1"/>
  <c r="F726" i="1"/>
  <c r="F725" i="1"/>
  <c r="F722" i="1"/>
  <c r="F721" i="1"/>
  <c r="C720" i="1"/>
  <c r="F720" i="1" s="1"/>
  <c r="F717" i="1"/>
  <c r="F716" i="1"/>
  <c r="F715" i="1"/>
  <c r="F714" i="1"/>
  <c r="F713" i="1"/>
  <c r="F712" i="1"/>
  <c r="F711" i="1"/>
  <c r="F710" i="1"/>
  <c r="F709" i="1"/>
  <c r="F708" i="1"/>
  <c r="F707" i="1"/>
  <c r="F706" i="1"/>
  <c r="F705" i="1"/>
  <c r="F704" i="1"/>
  <c r="F703" i="1"/>
  <c r="F702" i="1"/>
  <c r="F701" i="1"/>
  <c r="F700" i="1"/>
  <c r="F699" i="1"/>
  <c r="F698" i="1"/>
  <c r="F697" i="1"/>
  <c r="F696" i="1"/>
  <c r="F693" i="1"/>
  <c r="G693" i="1" s="1"/>
  <c r="F690" i="1"/>
  <c r="F689" i="1"/>
  <c r="F688" i="1"/>
  <c r="F687" i="1"/>
  <c r="F686" i="1"/>
  <c r="F683" i="1"/>
  <c r="G683" i="1" s="1"/>
  <c r="F680" i="1"/>
  <c r="F679" i="1"/>
  <c r="F678" i="1"/>
  <c r="F677" i="1"/>
  <c r="F676" i="1"/>
  <c r="F675" i="1"/>
  <c r="F674" i="1"/>
  <c r="F671" i="1"/>
  <c r="F670" i="1"/>
  <c r="F669" i="1"/>
  <c r="F666" i="1"/>
  <c r="F665" i="1"/>
  <c r="F664" i="1"/>
  <c r="F663" i="1"/>
  <c r="F662" i="1"/>
  <c r="F661" i="1"/>
  <c r="F660" i="1"/>
  <c r="F659" i="1"/>
  <c r="F658" i="1"/>
  <c r="F657" i="1"/>
  <c r="F654" i="1"/>
  <c r="F653" i="1"/>
  <c r="F652" i="1"/>
  <c r="F651" i="1"/>
  <c r="F650" i="1"/>
  <c r="F649" i="1"/>
  <c r="F646" i="1"/>
  <c r="F645" i="1"/>
  <c r="F644" i="1"/>
  <c r="F643" i="1"/>
  <c r="F642" i="1"/>
  <c r="F641" i="1"/>
  <c r="F640" i="1"/>
  <c r="F639" i="1"/>
  <c r="F638" i="1"/>
  <c r="F637" i="1"/>
  <c r="F636" i="1"/>
  <c r="F635" i="1"/>
  <c r="F634" i="1"/>
  <c r="F633" i="1"/>
  <c r="F632" i="1"/>
  <c r="F631" i="1"/>
  <c r="F630" i="1"/>
  <c r="F629" i="1"/>
  <c r="F628" i="1"/>
  <c r="F627" i="1"/>
  <c r="F624" i="1"/>
  <c r="F623" i="1"/>
  <c r="F622" i="1"/>
  <c r="F621" i="1"/>
  <c r="F614" i="1"/>
  <c r="F613" i="1"/>
  <c r="F612" i="1"/>
  <c r="F611" i="1"/>
  <c r="F610" i="1"/>
  <c r="F609" i="1"/>
  <c r="F608" i="1"/>
  <c r="F607" i="1"/>
  <c r="F604" i="1"/>
  <c r="F603" i="1"/>
  <c r="F600" i="1"/>
  <c r="F599" i="1"/>
  <c r="F598" i="1"/>
  <c r="F597" i="1"/>
  <c r="F596" i="1"/>
  <c r="F595" i="1"/>
  <c r="C594" i="1"/>
  <c r="F594" i="1" s="1"/>
  <c r="F593" i="1"/>
  <c r="F592" i="1"/>
  <c r="C591" i="1"/>
  <c r="F591" i="1" s="1"/>
  <c r="C590" i="1"/>
  <c r="F590" i="1" s="1"/>
  <c r="F589" i="1"/>
  <c r="F588" i="1"/>
  <c r="C587" i="1"/>
  <c r="F587" i="1" s="1"/>
  <c r="C586" i="1"/>
  <c r="F586" i="1" s="1"/>
  <c r="C585" i="1"/>
  <c r="F585" i="1" s="1"/>
  <c r="F584" i="1"/>
  <c r="F583" i="1"/>
  <c r="F582" i="1"/>
  <c r="F581" i="1"/>
  <c r="F580" i="1"/>
  <c r="F579" i="1"/>
  <c r="F578" i="1"/>
  <c r="F577" i="1"/>
  <c r="F576" i="1"/>
  <c r="F575" i="1"/>
  <c r="F572" i="1"/>
  <c r="G572" i="1" s="1"/>
  <c r="F569" i="1"/>
  <c r="F568" i="1"/>
  <c r="F567" i="1"/>
  <c r="F566" i="1"/>
  <c r="F565" i="1"/>
  <c r="F564" i="1"/>
  <c r="F563" i="1"/>
  <c r="F562" i="1"/>
  <c r="F561" i="1"/>
  <c r="F560" i="1"/>
  <c r="F559" i="1"/>
  <c r="F558" i="1"/>
  <c r="F557" i="1"/>
  <c r="F556" i="1"/>
  <c r="F555" i="1"/>
  <c r="F554" i="1"/>
  <c r="F553" i="1"/>
  <c r="F552" i="1"/>
  <c r="F551" i="1"/>
  <c r="F550" i="1"/>
  <c r="F547" i="1"/>
  <c r="F546" i="1"/>
  <c r="F545" i="1"/>
  <c r="F544" i="1"/>
  <c r="F543" i="1"/>
  <c r="F542" i="1"/>
  <c r="F541" i="1"/>
  <c r="F538" i="1"/>
  <c r="G538" i="1" s="1"/>
  <c r="F535" i="1"/>
  <c r="F534" i="1"/>
  <c r="F533" i="1"/>
  <c r="F532" i="1"/>
  <c r="F531" i="1"/>
  <c r="F528" i="1"/>
  <c r="F527" i="1"/>
  <c r="F526" i="1"/>
  <c r="F525" i="1"/>
  <c r="F524" i="1"/>
  <c r="F523" i="1"/>
  <c r="F522" i="1"/>
  <c r="F521" i="1"/>
  <c r="F520" i="1"/>
  <c r="F517" i="1"/>
  <c r="F516" i="1"/>
  <c r="F515" i="1"/>
  <c r="F514" i="1"/>
  <c r="F513" i="1"/>
  <c r="F512" i="1"/>
  <c r="F509" i="1"/>
  <c r="F508" i="1"/>
  <c r="F507" i="1"/>
  <c r="F506" i="1"/>
  <c r="F505" i="1"/>
  <c r="F504" i="1"/>
  <c r="F503" i="1"/>
  <c r="F502" i="1"/>
  <c r="F501" i="1"/>
  <c r="F500" i="1"/>
  <c r="F499" i="1"/>
  <c r="F498" i="1"/>
  <c r="F497" i="1"/>
  <c r="F496" i="1"/>
  <c r="F495" i="1"/>
  <c r="F494" i="1"/>
  <c r="F493" i="1"/>
  <c r="F492" i="1"/>
  <c r="F491" i="1"/>
  <c r="F490" i="1"/>
  <c r="F489" i="1"/>
  <c r="F488" i="1"/>
  <c r="F487" i="1"/>
  <c r="F486" i="1"/>
  <c r="F485" i="1"/>
  <c r="F484" i="1"/>
  <c r="F483" i="1"/>
  <c r="F482" i="1"/>
  <c r="F481" i="1"/>
  <c r="F480" i="1"/>
  <c r="F479" i="1"/>
  <c r="F478" i="1"/>
  <c r="F477" i="1"/>
  <c r="F476" i="1"/>
  <c r="F475" i="1"/>
  <c r="F474" i="1"/>
  <c r="F473" i="1"/>
  <c r="F472" i="1"/>
  <c r="F471" i="1"/>
  <c r="F470" i="1"/>
  <c r="F469" i="1"/>
  <c r="F468" i="1"/>
  <c r="F467" i="1"/>
  <c r="F466" i="1"/>
  <c r="F465" i="1"/>
  <c r="F462" i="1"/>
  <c r="F461" i="1"/>
  <c r="F460" i="1"/>
  <c r="F459" i="1"/>
  <c r="F451" i="1"/>
  <c r="F450" i="1"/>
  <c r="F449" i="1"/>
  <c r="F448" i="1"/>
  <c r="F447" i="1"/>
  <c r="F446" i="1"/>
  <c r="F445" i="1"/>
  <c r="F444" i="1"/>
  <c r="F441" i="1"/>
  <c r="F440" i="1"/>
  <c r="F437" i="1"/>
  <c r="F436" i="1"/>
  <c r="F435" i="1"/>
  <c r="F434" i="1"/>
  <c r="F433" i="1"/>
  <c r="F432" i="1"/>
  <c r="C431" i="1"/>
  <c r="F431" i="1" s="1"/>
  <c r="F430" i="1"/>
  <c r="F429" i="1"/>
  <c r="F428" i="1"/>
  <c r="F427" i="1"/>
  <c r="C426" i="1"/>
  <c r="F426" i="1" s="1"/>
  <c r="F425" i="1"/>
  <c r="C425" i="1"/>
  <c r="F424" i="1"/>
  <c r="F423" i="1"/>
  <c r="F422" i="1"/>
  <c r="C422" i="1"/>
  <c r="C421" i="1"/>
  <c r="F421" i="1" s="1"/>
  <c r="C420" i="1"/>
  <c r="F420" i="1" s="1"/>
  <c r="F419" i="1"/>
  <c r="F418" i="1"/>
  <c r="F417" i="1"/>
  <c r="F416" i="1"/>
  <c r="F415" i="1"/>
  <c r="F414" i="1"/>
  <c r="F413" i="1"/>
  <c r="F412" i="1"/>
  <c r="F411" i="1"/>
  <c r="F410" i="1"/>
  <c r="F409" i="1"/>
  <c r="F406" i="1"/>
  <c r="G406" i="1" s="1"/>
  <c r="F403" i="1"/>
  <c r="F402" i="1"/>
  <c r="F401" i="1"/>
  <c r="F400" i="1"/>
  <c r="F399" i="1"/>
  <c r="F398" i="1"/>
  <c r="F397" i="1"/>
  <c r="F394" i="1"/>
  <c r="F393" i="1"/>
  <c r="F392" i="1"/>
  <c r="F391" i="1"/>
  <c r="F388" i="1"/>
  <c r="G388" i="1" s="1"/>
  <c r="F385" i="1"/>
  <c r="F384" i="1"/>
  <c r="F381" i="1"/>
  <c r="F380" i="1"/>
  <c r="C379" i="1"/>
  <c r="F379" i="1" s="1"/>
  <c r="F378" i="1"/>
  <c r="F377" i="1"/>
  <c r="F376" i="1"/>
  <c r="F375" i="1"/>
  <c r="F374" i="1"/>
  <c r="F373" i="1"/>
  <c r="F370" i="1"/>
  <c r="F369" i="1"/>
  <c r="F368" i="1"/>
  <c r="F367" i="1"/>
  <c r="F366" i="1"/>
  <c r="F364" i="1"/>
  <c r="F363" i="1"/>
  <c r="F362" i="1"/>
  <c r="F361" i="1"/>
  <c r="F360" i="1"/>
  <c r="F359" i="1"/>
  <c r="F358" i="1"/>
  <c r="F357" i="1"/>
  <c r="F356" i="1"/>
  <c r="F355" i="1"/>
  <c r="F354" i="1"/>
  <c r="F353" i="1"/>
  <c r="F352" i="1"/>
  <c r="F351" i="1"/>
  <c r="F350" i="1"/>
  <c r="F349" i="1"/>
  <c r="F348" i="1"/>
  <c r="F347" i="1"/>
  <c r="F346" i="1"/>
  <c r="F345" i="1"/>
  <c r="F344" i="1"/>
  <c r="F341" i="1"/>
  <c r="F340" i="1"/>
  <c r="F339" i="1"/>
  <c r="F338" i="1"/>
  <c r="F331" i="1"/>
  <c r="F330" i="1"/>
  <c r="F329" i="1"/>
  <c r="C328" i="1"/>
  <c r="F328" i="1" s="1"/>
  <c r="F327" i="1"/>
  <c r="F326" i="1"/>
  <c r="C319" i="1"/>
  <c r="C320" i="1" s="1"/>
  <c r="F320" i="1" s="1"/>
  <c r="C317" i="1"/>
  <c r="F317" i="1" s="1"/>
  <c r="C316" i="1"/>
  <c r="F316" i="1" s="1"/>
  <c r="F313" i="1"/>
  <c r="F312" i="1"/>
  <c r="F311" i="1"/>
  <c r="F310" i="1"/>
  <c r="F309" i="1"/>
  <c r="F308" i="1"/>
  <c r="F307" i="1"/>
  <c r="F306" i="1"/>
  <c r="F305" i="1"/>
  <c r="F304" i="1"/>
  <c r="F303" i="1"/>
  <c r="F302" i="1"/>
  <c r="F301" i="1"/>
  <c r="F300" i="1"/>
  <c r="F299" i="1"/>
  <c r="F298" i="1"/>
  <c r="F297" i="1"/>
  <c r="F296" i="1"/>
  <c r="F295" i="1"/>
  <c r="F294" i="1"/>
  <c r="F293" i="1"/>
  <c r="F292" i="1"/>
  <c r="F291" i="1"/>
  <c r="F290" i="1"/>
  <c r="F288" i="1"/>
  <c r="G288" i="1" s="1"/>
  <c r="F285" i="1"/>
  <c r="F284" i="1"/>
  <c r="F283" i="1"/>
  <c r="F282" i="1"/>
  <c r="F281" i="1"/>
  <c r="F280" i="1"/>
  <c r="F279" i="1"/>
  <c r="F276" i="1"/>
  <c r="F275" i="1"/>
  <c r="F274" i="1"/>
  <c r="F273" i="1"/>
  <c r="F272" i="1"/>
  <c r="F271" i="1"/>
  <c r="F270" i="1"/>
  <c r="F269" i="1"/>
  <c r="F266" i="1"/>
  <c r="G266" i="1" s="1"/>
  <c r="F263" i="1"/>
  <c r="F262" i="1"/>
  <c r="F261" i="1"/>
  <c r="F258" i="1"/>
  <c r="F257" i="1"/>
  <c r="C256" i="1"/>
  <c r="F256" i="1" s="1"/>
  <c r="F255" i="1"/>
  <c r="F254" i="1"/>
  <c r="F253" i="1"/>
  <c r="F252" i="1"/>
  <c r="F251" i="1"/>
  <c r="F250" i="1"/>
  <c r="F249" i="1"/>
  <c r="F246" i="1"/>
  <c r="F245" i="1"/>
  <c r="F244" i="1"/>
  <c r="F243" i="1"/>
  <c r="F242" i="1"/>
  <c r="F241"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7" i="1"/>
  <c r="F186" i="1"/>
  <c r="F185" i="1"/>
  <c r="F184" i="1"/>
  <c r="F177" i="1"/>
  <c r="F176" i="1"/>
  <c r="C174" i="1"/>
  <c r="C175" i="1" s="1"/>
  <c r="F175" i="1" s="1"/>
  <c r="F173" i="1"/>
  <c r="G177" i="1" s="1"/>
  <c r="F172" i="1"/>
  <c r="F171" i="1"/>
  <c r="F170" i="1"/>
  <c r="G1664" i="1" l="1"/>
  <c r="G1010" i="1"/>
  <c r="G1094" i="1"/>
  <c r="G2016" i="1"/>
  <c r="G2018" i="1" s="1"/>
  <c r="G2022" i="1"/>
  <c r="G2024" i="1" s="1"/>
  <c r="G1322" i="1"/>
  <c r="G1323" i="1" s="1"/>
  <c r="G1005" i="1"/>
  <c r="G1025" i="1" s="1"/>
  <c r="G2079" i="1" s="1"/>
  <c r="G1090" i="1"/>
  <c r="G1107" i="1"/>
  <c r="C318" i="1"/>
  <c r="F318" i="1" s="1"/>
  <c r="G341" i="1"/>
  <c r="G364" i="1"/>
  <c r="G1157" i="1"/>
  <c r="G1187" i="1"/>
  <c r="G1196" i="1" s="1"/>
  <c r="G2085" i="1" s="1"/>
  <c r="G1611" i="1"/>
  <c r="G855" i="1"/>
  <c r="G892" i="1"/>
  <c r="G671" i="1"/>
  <c r="G846" i="1"/>
  <c r="G604" i="1"/>
  <c r="G864" i="1"/>
  <c r="G899" i="1"/>
  <c r="G1017" i="1"/>
  <c r="G1141" i="1"/>
  <c r="G1170" i="1"/>
  <c r="G1178" i="1" s="1"/>
  <c r="G2084" i="1" s="1"/>
  <c r="G1223" i="1"/>
  <c r="G2086" i="1" s="1"/>
  <c r="G1364" i="1"/>
  <c r="G1365" i="1" s="1"/>
  <c r="C1581" i="1"/>
  <c r="F1581" i="1" s="1"/>
  <c r="G1581" i="1" s="1"/>
  <c r="G1582" i="1" s="1"/>
  <c r="G1642" i="1"/>
  <c r="G1731" i="1"/>
  <c r="G1787" i="1"/>
  <c r="G1789" i="1" s="1"/>
  <c r="G614" i="1"/>
  <c r="G624" i="1"/>
  <c r="G646" i="1"/>
  <c r="G654" i="1"/>
  <c r="G741" i="1"/>
  <c r="G950" i="1"/>
  <c r="G977" i="1"/>
  <c r="G984" i="1"/>
  <c r="G1036" i="1"/>
  <c r="G1072" i="1"/>
  <c r="G1080" i="1"/>
  <c r="G1128" i="1"/>
  <c r="C1358" i="1"/>
  <c r="F1358" i="1" s="1"/>
  <c r="G1358" i="1" s="1"/>
  <c r="G1506" i="1"/>
  <c r="G1507" i="1" s="1"/>
  <c r="G1513" i="1"/>
  <c r="G1649" i="1"/>
  <c r="G1685" i="1"/>
  <c r="G1686" i="1" s="1"/>
  <c r="G1737" i="1"/>
  <c r="G187" i="1"/>
  <c r="G237" i="1"/>
  <c r="G276" i="1"/>
  <c r="G285" i="1"/>
  <c r="G370" i="1"/>
  <c r="G451" i="1"/>
  <c r="G462" i="1"/>
  <c r="G509" i="1"/>
  <c r="G535" i="1"/>
  <c r="G958" i="1"/>
  <c r="G1260" i="1"/>
  <c r="G1269" i="1"/>
  <c r="G1283" i="1"/>
  <c r="G1288" i="1"/>
  <c r="G1468" i="1"/>
  <c r="C1486" i="1"/>
  <c r="C1487" i="1" s="1"/>
  <c r="F1487" i="1" s="1"/>
  <c r="G1500" i="1"/>
  <c r="G1501" i="1" s="1"/>
  <c r="G1547" i="1"/>
  <c r="G1548" i="1" s="1"/>
  <c r="G1058" i="1"/>
  <c r="G1241" i="1"/>
  <c r="G1708" i="1"/>
  <c r="F1722" i="1"/>
  <c r="G1723" i="1" s="1"/>
  <c r="G1724" i="1" s="1"/>
  <c r="G313" i="1"/>
  <c r="G385" i="1"/>
  <c r="G394" i="1"/>
  <c r="G403" i="1"/>
  <c r="G517" i="1"/>
  <c r="G717" i="1"/>
  <c r="G765" i="1"/>
  <c r="G786" i="1"/>
  <c r="G799" i="1"/>
  <c r="G809" i="1"/>
  <c r="G841" i="1"/>
  <c r="G903" i="1"/>
  <c r="G921" i="1"/>
  <c r="G946" i="1"/>
  <c r="G991" i="1"/>
  <c r="G1023" i="1"/>
  <c r="G1124" i="1"/>
  <c r="G1335" i="1"/>
  <c r="G1377" i="1"/>
  <c r="G1410" i="1"/>
  <c r="G1411" i="1" s="1"/>
  <c r="F1446" i="1"/>
  <c r="F1485" i="1"/>
  <c r="F1491" i="1"/>
  <c r="G1594" i="1"/>
  <c r="G1599" i="1"/>
  <c r="G1607" i="1"/>
  <c r="F1621" i="1"/>
  <c r="G1622" i="1" s="1"/>
  <c r="G1623" i="1" s="1"/>
  <c r="G1693" i="1"/>
  <c r="G1694" i="1" s="1"/>
  <c r="G1712" i="1"/>
  <c r="G1761" i="1"/>
  <c r="G1763" i="1" s="1"/>
  <c r="G1929" i="1"/>
  <c r="G1931" i="1" s="1"/>
  <c r="G1959" i="1"/>
  <c r="G1961" i="1" s="1"/>
  <c r="G2042" i="1"/>
  <c r="G2044" i="1" s="1"/>
  <c r="G2058" i="1"/>
  <c r="G441" i="1"/>
  <c r="G569" i="1"/>
  <c r="G666" i="1"/>
  <c r="G731" i="1"/>
  <c r="G1044" i="1"/>
  <c r="G1054" i="1"/>
  <c r="G1114" i="1"/>
  <c r="G1236" i="1"/>
  <c r="G1370" i="1"/>
  <c r="G1371" i="1" s="1"/>
  <c r="G1423" i="1"/>
  <c r="G1461" i="1"/>
  <c r="G1462" i="1" s="1"/>
  <c r="C1532" i="1"/>
  <c r="F1532" i="1" s="1"/>
  <c r="G1553" i="1"/>
  <c r="G1554" i="1" s="1"/>
  <c r="G2003" i="1"/>
  <c r="G2005" i="1" s="1"/>
  <c r="G2050" i="1"/>
  <c r="G2052" i="1" s="1"/>
  <c r="G246" i="1"/>
  <c r="G263" i="1"/>
  <c r="G381" i="1"/>
  <c r="G528" i="1"/>
  <c r="G547" i="1"/>
  <c r="G600" i="1"/>
  <c r="G680" i="1"/>
  <c r="G690" i="1"/>
  <c r="G722" i="1"/>
  <c r="G774" i="1"/>
  <c r="G790" i="1"/>
  <c r="G883" i="1"/>
  <c r="G910" i="1"/>
  <c r="G971" i="1"/>
  <c r="G1147" i="1"/>
  <c r="G1297" i="1"/>
  <c r="G1298" i="1" s="1"/>
  <c r="G1303" i="1"/>
  <c r="G1304" i="1" s="1"/>
  <c r="G1317" i="1"/>
  <c r="G1318" i="1" s="1"/>
  <c r="G1455" i="1"/>
  <c r="G1456" i="1" s="1"/>
  <c r="F1528" i="1"/>
  <c r="F1658" i="1"/>
  <c r="G1945" i="1"/>
  <c r="G1947" i="1" s="1"/>
  <c r="G1975" i="1"/>
  <c r="G1977" i="1" s="1"/>
  <c r="G1990" i="1"/>
  <c r="G1992" i="1" s="1"/>
  <c r="G2064" i="1"/>
  <c r="C1404" i="1"/>
  <c r="F1404" i="1" s="1"/>
  <c r="F1403" i="1"/>
  <c r="G1311" i="1"/>
  <c r="G1312" i="1" s="1"/>
  <c r="G1560" i="1"/>
  <c r="G1587" i="1"/>
  <c r="G1588" i="1" s="1"/>
  <c r="C1449" i="1"/>
  <c r="F1449" i="1" s="1"/>
  <c r="F1448" i="1"/>
  <c r="G1741" i="1"/>
  <c r="G437" i="1"/>
  <c r="G258" i="1"/>
  <c r="G331" i="1"/>
  <c r="G1328" i="1"/>
  <c r="G1329" i="1" s="1"/>
  <c r="G1637" i="1"/>
  <c r="G1638" i="1" s="1"/>
  <c r="F1659" i="1"/>
  <c r="C1660" i="1"/>
  <c r="F1660" i="1" s="1"/>
  <c r="G1416" i="1"/>
  <c r="G1417" i="1" s="1"/>
  <c r="C1441" i="1"/>
  <c r="F1629" i="1"/>
  <c r="G1630" i="1" s="1"/>
  <c r="F174" i="1"/>
  <c r="G179" i="1" s="1"/>
  <c r="G2071" i="1" s="1"/>
  <c r="F1400" i="1"/>
  <c r="F1493" i="1"/>
  <c r="F1572" i="1"/>
  <c r="G1573" i="1" s="1"/>
  <c r="G1574" i="1" s="1"/>
  <c r="F319" i="1"/>
  <c r="F1352" i="1"/>
  <c r="G1353" i="1" s="1"/>
  <c r="F1395" i="1"/>
  <c r="G1396" i="1" s="1"/>
  <c r="F1540" i="1"/>
  <c r="G1541" i="1" s="1"/>
  <c r="F1678" i="1"/>
  <c r="G1679" i="1" s="1"/>
  <c r="G1680" i="1" s="1"/>
  <c r="G1494" i="1" l="1"/>
  <c r="G320" i="1"/>
  <c r="C1533" i="1"/>
  <c r="F1533" i="1" s="1"/>
  <c r="G1533" i="1" s="1"/>
  <c r="G1562" i="1" s="1"/>
  <c r="G453" i="1"/>
  <c r="G2073" i="1" s="1"/>
  <c r="G1096" i="1"/>
  <c r="G2081" i="1" s="1"/>
  <c r="G1162" i="1"/>
  <c r="G2083" i="1" s="1"/>
  <c r="G1060" i="1"/>
  <c r="G2080" i="1" s="1"/>
  <c r="G1130" i="1"/>
  <c r="G2082" i="1" s="1"/>
  <c r="G1613" i="1"/>
  <c r="G1379" i="1"/>
  <c r="G993" i="1"/>
  <c r="G2078" i="1" s="1"/>
  <c r="F1486" i="1"/>
  <c r="G1487" i="1" s="1"/>
  <c r="G1660" i="1"/>
  <c r="G1666" i="1" s="1"/>
  <c r="G1668" i="1" s="1"/>
  <c r="G857" i="1"/>
  <c r="G2076" i="1" s="1"/>
  <c r="G1714" i="1"/>
  <c r="G960" i="1"/>
  <c r="G2077" i="1" s="1"/>
  <c r="G733" i="1"/>
  <c r="G2075" i="1" s="1"/>
  <c r="G1449" i="1"/>
  <c r="G616" i="1"/>
  <c r="G2074" i="1" s="1"/>
  <c r="G1404" i="1"/>
  <c r="G1425" i="1" s="1"/>
  <c r="G2066" i="1"/>
  <c r="G2068" i="1" s="1"/>
  <c r="G2088" i="1" s="1"/>
  <c r="G333" i="1"/>
  <c r="G2072" i="1" s="1"/>
  <c r="G1337" i="1"/>
  <c r="G1742" i="1"/>
  <c r="C1442" i="1"/>
  <c r="F1442" i="1" s="1"/>
  <c r="F1441" i="1"/>
  <c r="G1515" i="1" l="1"/>
  <c r="G1744" i="1"/>
  <c r="G1442" i="1"/>
  <c r="G1470" i="1" s="1"/>
  <c r="G1746" i="1" s="1"/>
  <c r="G2087" i="1" s="1"/>
  <c r="G2090" i="1" s="1"/>
  <c r="G2097" i="1" s="1"/>
  <c r="G2102" i="1" l="1"/>
  <c r="G2101" i="1"/>
  <c r="G2100" i="1"/>
  <c r="G2106" i="1"/>
  <c r="G2105" i="1"/>
  <c r="G2104" i="1"/>
  <c r="G2103" i="1"/>
  <c r="G2107" i="1" l="1"/>
  <c r="G2111" i="1" s="1"/>
  <c r="G2113" i="1" s="1"/>
  <c r="G2115" i="1" s="1"/>
</calcChain>
</file>

<file path=xl/sharedStrings.xml><?xml version="1.0" encoding="utf-8"?>
<sst xmlns="http://schemas.openxmlformats.org/spreadsheetml/2006/main" count="4918" uniqueCount="1193">
  <si>
    <t>MINISTERIO  DE OBRAS PUBLICAS Y COMUNICACIONES</t>
  </si>
  <si>
    <t>MOPC, SANTO DOMINGO, REP. DOM.</t>
  </si>
  <si>
    <t>PRESUPUESTOS DE EDIFICACIONES.</t>
  </si>
  <si>
    <t>PRESUP:    No. 130-18   PARA   LA  CONSTRUCCIÓN   DEL   MERCADO   MUNICIPAL   DE   HIGUEY</t>
  </si>
  <si>
    <t xml:space="preserve">                                         UBICADO  EN  LA  PROVINCIA  DE  LA  ALTAGRACIA  ( HIGUEY ), R.D.</t>
  </si>
  <si>
    <t>No.</t>
  </si>
  <si>
    <t>PARTIDAS</t>
  </si>
  <si>
    <t>CANT.</t>
  </si>
  <si>
    <t>UD</t>
  </si>
  <si>
    <t>P.U.</t>
  </si>
  <si>
    <t>VALOR</t>
  </si>
  <si>
    <t>SUB-TOTAL</t>
  </si>
  <si>
    <t>PRELIMINAR GENERAL</t>
  </si>
  <si>
    <t>1.-</t>
  </si>
  <si>
    <t xml:space="preserve">PRELIMINAR </t>
  </si>
  <si>
    <t>a.-</t>
  </si>
  <si>
    <t>Caseta de Materiales (3.50 x 3.70)</t>
  </si>
  <si>
    <t>ud</t>
  </si>
  <si>
    <t>b.-</t>
  </si>
  <si>
    <t>Suministro y colocación de verja provisional de madera y zinc</t>
  </si>
  <si>
    <t>ml</t>
  </si>
  <si>
    <t>c.-</t>
  </si>
  <si>
    <r>
      <t xml:space="preserve">Letrero en obra (16 </t>
    </r>
    <r>
      <rPr>
        <sz val="11"/>
        <rFont val="Calibri"/>
        <family val="2"/>
      </rPr>
      <t>ʹ</t>
    </r>
    <r>
      <rPr>
        <sz val="11"/>
        <rFont val="Times New Roman"/>
        <family val="1"/>
      </rPr>
      <t xml:space="preserve"> x 10 </t>
    </r>
    <r>
      <rPr>
        <sz val="11"/>
        <rFont val="Calibri"/>
        <family val="2"/>
      </rPr>
      <t>ʹ)</t>
    </r>
  </si>
  <si>
    <t>d.-</t>
  </si>
  <si>
    <t xml:space="preserve">Limpieza inicial del solar </t>
  </si>
  <si>
    <t>m2</t>
  </si>
  <si>
    <t>e.-</t>
  </si>
  <si>
    <t>Corte de capa vegetal</t>
  </si>
  <si>
    <t>m3</t>
  </si>
  <si>
    <t>f.-</t>
  </si>
  <si>
    <t>Bote de corte de capa vegetal y de limpieza inicial del solar</t>
  </si>
  <si>
    <t>g.-</t>
  </si>
  <si>
    <t xml:space="preserve">Replanteo </t>
  </si>
  <si>
    <t>h.-</t>
  </si>
  <si>
    <t>Fumigación</t>
  </si>
  <si>
    <t>SUB-TOTAL  PRELIMINAR GENERAL</t>
  </si>
  <si>
    <t>RD$</t>
  </si>
  <si>
    <t>BLOQUE 1</t>
  </si>
  <si>
    <t>MOVIMIENTO DE TIERRA</t>
  </si>
  <si>
    <t>Excavación</t>
  </si>
  <si>
    <t xml:space="preserve">Bote de material </t>
  </si>
  <si>
    <t xml:space="preserve">Relleno reposición </t>
  </si>
  <si>
    <t>Relleno compactado e= 0.30 mts</t>
  </si>
  <si>
    <t>2.-</t>
  </si>
  <si>
    <t>HORMIGON ARMADO</t>
  </si>
  <si>
    <t>Zapatas en muros de 0.20m, e=0.30m</t>
  </si>
  <si>
    <t>Zapatas de columnas Z1 e=0.45m</t>
  </si>
  <si>
    <t>Zapatas de columnas Z11 e=0.45m</t>
  </si>
  <si>
    <t>Zapatas de columnas combinadas Zc1 e=0.55m</t>
  </si>
  <si>
    <t>Zapatas de columnas combinadas Zc2 e=0.55m</t>
  </si>
  <si>
    <t>Zapatas de muros de hormigón armado MH1 e=0.45m</t>
  </si>
  <si>
    <t>Zapatas de muros de hormigón armado MH2 e=0.45m</t>
  </si>
  <si>
    <t>Zapatas de muros de hormigón armado MH3 e=0.45m</t>
  </si>
  <si>
    <t>i.-</t>
  </si>
  <si>
    <t>Zapatas de muros de hormigón armado MH4 e=0.45m</t>
  </si>
  <si>
    <t>j.-</t>
  </si>
  <si>
    <t>Zapatas de muros de hormigón armado MH5 e=0.45m</t>
  </si>
  <si>
    <t>k.-</t>
  </si>
  <si>
    <t>Zapatas de muros de hormigón armado MH6 e=0.45m</t>
  </si>
  <si>
    <t>l.-</t>
  </si>
  <si>
    <t>Zapatas de muros de hormigón armado MH7 e=0.45m</t>
  </si>
  <si>
    <t>m.-</t>
  </si>
  <si>
    <t>Zapatas de muros de hormigón armado MH8 e=0.45m</t>
  </si>
  <si>
    <t>n.-</t>
  </si>
  <si>
    <t>Columna C1 (0.45 x 0.45)m</t>
  </si>
  <si>
    <t>ñ.-</t>
  </si>
  <si>
    <t>Columna C2 (0.30 x 0.30)m</t>
  </si>
  <si>
    <t>o.-</t>
  </si>
  <si>
    <t>Columna C5 (0.45 x 0.70)m</t>
  </si>
  <si>
    <t>p.-</t>
  </si>
  <si>
    <t>Muro  MH1 e=0.20m</t>
  </si>
  <si>
    <t>q.-</t>
  </si>
  <si>
    <t>Muro  MH2 e=0.20m</t>
  </si>
  <si>
    <t>r.-</t>
  </si>
  <si>
    <t>Muro  MH3 e=0.30m</t>
  </si>
  <si>
    <t>s.-</t>
  </si>
  <si>
    <t>Muro  MH4 e=0.25m</t>
  </si>
  <si>
    <t>t.-</t>
  </si>
  <si>
    <t>Muro  MH5 e=0.20m</t>
  </si>
  <si>
    <t>u.-</t>
  </si>
  <si>
    <t>Muro  MH6 e=0.25m</t>
  </si>
  <si>
    <t>v.-</t>
  </si>
  <si>
    <t>Muro  MH7 e=0.25m</t>
  </si>
  <si>
    <t>w.-</t>
  </si>
  <si>
    <t>Muro  MH8 e=0.20m</t>
  </si>
  <si>
    <t>x.-</t>
  </si>
  <si>
    <t>Pórticos eje L (X-X)  de (0.30 x 0.35)m</t>
  </si>
  <si>
    <t>y.-</t>
  </si>
  <si>
    <t>Pórticos eje K (X-X)  de (0.30 x 0.35)m</t>
  </si>
  <si>
    <t>z.-</t>
  </si>
  <si>
    <t>Pórticos eje J - I - H (X-X)  de (0.30 x 0.35)m</t>
  </si>
  <si>
    <t>a1.-</t>
  </si>
  <si>
    <t>Pórticos eje G (X-X)  de (0.30 x 0.35)m</t>
  </si>
  <si>
    <t>b1.-</t>
  </si>
  <si>
    <t>Pórticos eje F (X-X)  de (0.30 x 0.35)m</t>
  </si>
  <si>
    <t>c1.-</t>
  </si>
  <si>
    <t>Pórticos eje E (X-X)  de (0.30 x 0.35)m</t>
  </si>
  <si>
    <t>d1.-</t>
  </si>
  <si>
    <t>Pórticos eje 10 (Y-Y)  de (0.30 x 0.35)m</t>
  </si>
  <si>
    <t>e1.-</t>
  </si>
  <si>
    <t>Pórticos eje 10.1 - 18.2  (Y-Y)  de (0.30 x 0.35)m</t>
  </si>
  <si>
    <t>f1.-</t>
  </si>
  <si>
    <t>Pórticos eje 12 (Y-Y)  de (0.30 x 0.35)m</t>
  </si>
  <si>
    <t>g1.-</t>
  </si>
  <si>
    <t>Pórticos eje 14 - 17 (Y-Y)  de (0.30 x 0.35)m</t>
  </si>
  <si>
    <t>h1.-</t>
  </si>
  <si>
    <t>Pórticos eje 14 - 17 (Y-Y) arriba de (0.25 x 0.40)m</t>
  </si>
  <si>
    <t>i1.-</t>
  </si>
  <si>
    <t>Pórticos eje 16 (Y-Y)  de (0.30 x 0.35)m</t>
  </si>
  <si>
    <t>j1.-</t>
  </si>
  <si>
    <t>Pórticos eje 18 (Y-Y)  de (0.30 x 0.35)m</t>
  </si>
  <si>
    <t>k1.-</t>
  </si>
  <si>
    <t>Pórticos eje 19 (Y-Y)  de (0.30 x 0.35)m</t>
  </si>
  <si>
    <t>m1.-</t>
  </si>
  <si>
    <t>Vigas invertida en pasillos 1 Y 2, arriba eje K - J1 - G - F1 (X-X)  de (0.25 x 0.35)m</t>
  </si>
  <si>
    <t>n1.-</t>
  </si>
  <si>
    <t>Vigas invertida en pasillos 3 Y 4, arriba eje K - J1 - G - F1 (X-X)  de (0.25 x 0.35)m</t>
  </si>
  <si>
    <t>ñ1.-</t>
  </si>
  <si>
    <t>Vigas invertida en pasillos 1 Y 3, arriba eje 8.1 - 9.1 - 20.1- 21.1  (Y-Y)  de (0.25 x 0.35)m</t>
  </si>
  <si>
    <t>o1.-</t>
  </si>
  <si>
    <t>Vigas invertida en pasillos 2 Y 4, arriba eje 8.1 - 9.1 - 20.1- 21.1  (Y-Y)  de (0.25 x 0.35)m</t>
  </si>
  <si>
    <t>p1.-</t>
  </si>
  <si>
    <t>Viga B.N.P. (0.20x0.20m)</t>
  </si>
  <si>
    <t>q1.-</t>
  </si>
  <si>
    <t>Viga VA S.N.P.(0.20x0.20m)</t>
  </si>
  <si>
    <t>r1.-</t>
  </si>
  <si>
    <t>Losa para soporte de Louvers (0.20 x 0.90)m</t>
  </si>
  <si>
    <t>s1.-</t>
  </si>
  <si>
    <t>Losas planas (e = 0.17m)</t>
  </si>
  <si>
    <t>t1.-</t>
  </si>
  <si>
    <t>Losas planas y vuelos (e=0.15m) en pasillos 1, 2, 3 y 4</t>
  </si>
  <si>
    <t>u1.-</t>
  </si>
  <si>
    <t>Losas planas y vuelos (e = 0.15m)</t>
  </si>
  <si>
    <t>3.-</t>
  </si>
  <si>
    <t xml:space="preserve">MUROS </t>
  </si>
  <si>
    <t>Suministro y colocación de muros de 8" con acero de 3/8 @ 0.60 m, serpentinas 2ᴓ3/8" C/0.60 mt B.N.P.</t>
  </si>
  <si>
    <t>Suministro y colocación de muros de 8" con acero de 3/8 @ 0.60 m, serpentinas 2ᴓ3/8" C/0.60 mt S.N.P.</t>
  </si>
  <si>
    <t>Suministro y colocación de muros de 8" de doble altura con acero de 3/8 @ 0.60 m, serpentinas 2ᴓ3/8" C/0.60 mt S.N.P.</t>
  </si>
  <si>
    <t>Suministro y colocación de muros de 4" con acero de 3/8 @ 0.80 m, S.N.P.</t>
  </si>
  <si>
    <t>Suministro y colocación de bloques calados de (0.20x0.20)m</t>
  </si>
  <si>
    <t>Suministro y colocación de muros en durock</t>
  </si>
  <si>
    <t>4.-</t>
  </si>
  <si>
    <t>TERMINACIÓN DE SUPERFICIES</t>
  </si>
  <si>
    <t>Suministro y colocación de pañete en muro interior</t>
  </si>
  <si>
    <t>Suministro y colocación de pañete en muro interior doble altura</t>
  </si>
  <si>
    <t>Suministro y colocación de pañete en muro exterior doble altura</t>
  </si>
  <si>
    <t>Suministro y colocación de violinado en muros exterior e interior</t>
  </si>
  <si>
    <t>Suministro y colocación de pañete en superficies de hormigón</t>
  </si>
  <si>
    <t>Suministro y colocación de fraguache en superficies de hormigón</t>
  </si>
  <si>
    <t>Suministro y colocación de pañete en superficies de hormigón doble altura incluye pasillos 1, 2, 3 y 4</t>
  </si>
  <si>
    <t>Suministro y colocación de fraguache en superficies de hormigón doble altura incluye pasillos 1, 2, 3 y 4</t>
  </si>
  <si>
    <t>Suministro y colocación de Cantos</t>
  </si>
  <si>
    <t>Suministro y colocación de Cantos doble altura</t>
  </si>
  <si>
    <t>5.-</t>
  </si>
  <si>
    <t>TERMINACIÓN DE PISOS</t>
  </si>
  <si>
    <t>Suministro y colocación de pisos de hormigón pulido</t>
  </si>
  <si>
    <t>Suministro y colocación de diamante de concreto premezclado de 210 kg/cm2 con refuerzo de acero en cada cara con 2 varillas ᴓ 3/8" y pulido a mano</t>
  </si>
  <si>
    <t>Suministro y colocación de pisos de porcelanato de alto transito de (0.60x0.60)m, en baños</t>
  </si>
  <si>
    <t>6.-</t>
  </si>
  <si>
    <t>REVESTIMIENTOS</t>
  </si>
  <si>
    <t>a-</t>
  </si>
  <si>
    <t xml:space="preserve">Suministro y colocación de revestimiento de cerámica española  (0.20x0.20 mts.) en baño </t>
  </si>
  <si>
    <t>7.-</t>
  </si>
  <si>
    <t>TERMINACIÓN DE TECHOS</t>
  </si>
  <si>
    <t>Suministro y colocación de Fino de mezcla de techo plano</t>
  </si>
  <si>
    <t>Suministro y colocación de Impermeabilizante de (e=3.00mm ) tipo granular con terminación de pintura de aluminio</t>
  </si>
  <si>
    <t>Suministro y colocación de Zabaleta</t>
  </si>
  <si>
    <t>Suministro y colocación de antepecho (h=0.60m)</t>
  </si>
  <si>
    <t>Suministro y colocación de Fino de mezcla de techo plano en pasillos 1, 2, 3 y 4</t>
  </si>
  <si>
    <t>Suministro y colocación de Zabaleta en pasillos 1, 2, 3 y 4</t>
  </si>
  <si>
    <t>Suministro y colocación de Impermeabilizante en pasillos 1, 2, 3 y 4</t>
  </si>
  <si>
    <t>Suministro y colocación de antepecho en pasillos 1, 2, 3 y 4 (h=0.40m)</t>
  </si>
  <si>
    <t>8.-</t>
  </si>
  <si>
    <t>PORTAJE</t>
  </si>
  <si>
    <t xml:space="preserve">Suministro e instalación de puerta P1 de (7.41x2.85)m corredera en perfiles metálicos de 2"x2", dividida en dos paños </t>
  </si>
  <si>
    <t xml:space="preserve">Suministro e instalación de puerta P2 (1.00x2.10)m color blanca de polimetal </t>
  </si>
  <si>
    <t>Suministro e instalación de puerta P3 (2.64x2.85)m metálica enrollable</t>
  </si>
  <si>
    <t xml:space="preserve">Suministro e instalación de puerta P4 (0.95x2.10)m color blanca de polimetal </t>
  </si>
  <si>
    <t>Suministro e instalación de puerta P5 (1.86x2.10)m doble hojas de vaivén con bumpers de goma de 60 cms de altura</t>
  </si>
  <si>
    <t>Suministro e instalación de puerta P6 (0.76x1.95)m de PVC</t>
  </si>
  <si>
    <t>Suministro e instalación de puerta P7 (1.00x1.95)m color blanca de polimetal, con llavín de palanca</t>
  </si>
  <si>
    <t>9.-</t>
  </si>
  <si>
    <t>PLAFON</t>
  </si>
  <si>
    <t xml:space="preserve">Suministro y colocación de plafón PVC </t>
  </si>
  <si>
    <t>10.-</t>
  </si>
  <si>
    <t>INSTALACION SANITARIA</t>
  </si>
  <si>
    <t>Suministro de Inodoros de tanque</t>
  </si>
  <si>
    <t>Suministro de Lavamanos  empotrados</t>
  </si>
  <si>
    <t>Suministro de Lavamanos en pared incl. mezcladora</t>
  </si>
  <si>
    <t>Suministro de Orinales con válvula Fluxómetro</t>
  </si>
  <si>
    <t>Suministro y colocación de Desagüe de piso Ø2"</t>
  </si>
  <si>
    <t>Suministro y colocación de Ventilación Ø3"</t>
  </si>
  <si>
    <t>Suministro y colocación de Bajante Pluvial Ø3''</t>
  </si>
  <si>
    <t>Suministro y colocación de Bajante Pluvial Ø4''</t>
  </si>
  <si>
    <t>Suministro y colocación de Bajante Pluvial Ø6''</t>
  </si>
  <si>
    <t xml:space="preserve"> Caja de inspección (0.80 x 0.80) mts</t>
  </si>
  <si>
    <t>Caja de inspección pluvial (0.40 x 0.40)</t>
  </si>
  <si>
    <t>Suministro y colocación de Tubería de arrastre de Ø 4" SDR-41</t>
  </si>
  <si>
    <t>Suministro y colocación de Tubería de arrastre de Ø 3" SDR-41</t>
  </si>
  <si>
    <t>Suministro y colocación de Tubería de arrastre de Ø 6" SDR-41</t>
  </si>
  <si>
    <t>Suministro y colocación de Tubería de arrastre de Ø 8" SDR-41</t>
  </si>
  <si>
    <t>Suministro y colocación de Tubería de arrastre de Ø 10" SDR-41</t>
  </si>
  <si>
    <t>Suministro y colocación de Tubería de agua potable de PVC  2"</t>
  </si>
  <si>
    <t>Suministro y colocación de Válvula de paso de  (2")</t>
  </si>
  <si>
    <t>Suministro de dispensador de papel higiénico</t>
  </si>
  <si>
    <t xml:space="preserve">ud </t>
  </si>
  <si>
    <t xml:space="preserve">Suministro de dispensador de papel toalla </t>
  </si>
  <si>
    <t xml:space="preserve">Suministro de dispensador de jabón </t>
  </si>
  <si>
    <t>Tubería y piezas por aparatos</t>
  </si>
  <si>
    <t>pa</t>
  </si>
  <si>
    <t>Mano de obra plomero</t>
  </si>
  <si>
    <t>11.-</t>
  </si>
  <si>
    <t>PINTURA (dos manos)</t>
  </si>
  <si>
    <t>Suministro y aplicación pintura base</t>
  </si>
  <si>
    <t>Suministro y aplicación pintura acrílica en muros de Durock</t>
  </si>
  <si>
    <t xml:space="preserve">Suministro y aplicación pintura acrílica </t>
  </si>
  <si>
    <t>Suministro y aplicación pintura base en pasillos</t>
  </si>
  <si>
    <t>Suministro y aplicación pintura acrílica en pasillos</t>
  </si>
  <si>
    <t>12.-</t>
  </si>
  <si>
    <t>VARIOS GENERALES</t>
  </si>
  <si>
    <t>Suministro e instalación de Letrero de MERCADO HIGUEY en acrílico armado con perfiles de aluminio de 4"x4" y una viga metálica de soporte</t>
  </si>
  <si>
    <t>Suministro e instalación de Louvers</t>
  </si>
  <si>
    <t>Suministro y colocación de Tope de marmolite en Baños</t>
  </si>
  <si>
    <t>p2</t>
  </si>
  <si>
    <t xml:space="preserve">Suministro y colocación de canaleta de desagüe de piso </t>
  </si>
  <si>
    <t>Suministro y colocación de señal de extintor</t>
  </si>
  <si>
    <t>Suministro y colocación de Señal de ruta de evacuación (Flechas)</t>
  </si>
  <si>
    <t>SUB-TOTAL  BLOQUE 1</t>
  </si>
  <si>
    <t>BLOQUE 2</t>
  </si>
  <si>
    <t>Zapatas en muros de 0.20m</t>
  </si>
  <si>
    <t>Zapatas de columnas Z3 e=0.55m</t>
  </si>
  <si>
    <t>Zapatas de columnas Z4 e=0.55m</t>
  </si>
  <si>
    <t>Zapatas de columnas Z10 e=0.30m</t>
  </si>
  <si>
    <t>Zapatas de columnas combinadas Zc3 e=0.55m</t>
  </si>
  <si>
    <t>Zapatas de columnas combinadas Zc4 e=0.55m</t>
  </si>
  <si>
    <t>Columna C1 A (0.45 x 0.45)m</t>
  </si>
  <si>
    <t>Columna C 3 A (0.50 x 0.50)m</t>
  </si>
  <si>
    <t>Columna C6 (0.45 x 0.90)m</t>
  </si>
  <si>
    <t>Columna CA (0.30 x 0.20)m</t>
  </si>
  <si>
    <t>Pórticos eje L- K - F - E (X-X)  de (0.30 x 0.35)m</t>
  </si>
  <si>
    <t>Pórticos eje J-G (X-X)  de (0.30 x 0.35)m</t>
  </si>
  <si>
    <t>Pórticos eje  I - H (X-X)  de (0.30 x 0.35)m</t>
  </si>
  <si>
    <t>Pórticos eje 1 - 7  (Y-Y)  de (0.30 x 0.35)m</t>
  </si>
  <si>
    <t>Pórticos eje 3 - 5  (Y-Y)  de (0.30 x 0.35)m</t>
  </si>
  <si>
    <t>Pórticos eje 3 - 5  (Y-Y) arriba de (0.25 x 0.40)m</t>
  </si>
  <si>
    <t xml:space="preserve">Suministro y colocación de pañete en superficies de hormigón doble altura </t>
  </si>
  <si>
    <t>Suministro y colocación de fraguache en superficies de hormigón doble altura</t>
  </si>
  <si>
    <t>Suministro e instalación de puerta P8 (1.00x1.95)m para cuarto frio</t>
  </si>
  <si>
    <t>Suministro e instalación de puerta P13 (2.35 x 2.00)m de celosía de hierro plegable</t>
  </si>
  <si>
    <t>M2</t>
  </si>
  <si>
    <t xml:space="preserve">Suministro de fregadero con meseta en acero inoxidable </t>
  </si>
  <si>
    <t xml:space="preserve">Suministro y colocación de Vertedero </t>
  </si>
  <si>
    <t>Trampa de grasa(1.30 x 1.10 x 1.34)</t>
  </si>
  <si>
    <t>Suministro y colocación de Tubería de agua potable de PVC  2 1/2"</t>
  </si>
  <si>
    <t>Suministro y colocación de Tubería de agua potable de PVC  3/4"</t>
  </si>
  <si>
    <t>Suministro y colocación de Tubería de agua potable de PVC  1/2"</t>
  </si>
  <si>
    <t>Suministro y colocación de Tubería de agua potable de PVC  1"</t>
  </si>
  <si>
    <t>Suministro y colocación de Válvula de paso de  (2 1/2")</t>
  </si>
  <si>
    <t>Bajante Pluvial Ø3''</t>
  </si>
  <si>
    <t>Bajante Pluvial Ø4''</t>
  </si>
  <si>
    <t xml:space="preserve">Suministro y colocación de junta expansivas </t>
  </si>
  <si>
    <t>Suministro e instalación de Louvers doble altura</t>
  </si>
  <si>
    <t>Suministro y colocación de señal de punto de reunión</t>
  </si>
  <si>
    <t>SUB-TOTAL  BLOQUE 2</t>
  </si>
  <si>
    <t>BLOQUE 3</t>
  </si>
  <si>
    <t>Zapatas de columnas Z5 e=0.45m</t>
  </si>
  <si>
    <t>Zapatas de columnas Z6 e=0.55m</t>
  </si>
  <si>
    <t>Zapatas de columnas Z7 e=0.45m</t>
  </si>
  <si>
    <t>Zapatas de columnas Z8 e=0.45m</t>
  </si>
  <si>
    <t>Zapatas de columnas Z9 e=0.45m</t>
  </si>
  <si>
    <t>Zapatas de columnas combinadas Zc5 e=0.55m</t>
  </si>
  <si>
    <t>Zapatas de columnas combinadas Zc6 e=0.55m</t>
  </si>
  <si>
    <t>Zapatas de columnas combinadas Zc7 e=0.55m</t>
  </si>
  <si>
    <t>Zapatas de columnas combinadas Zc8e=0.55m</t>
  </si>
  <si>
    <t>Zapatas de columnas combinadas Zc11 e=0.55m</t>
  </si>
  <si>
    <t>Zapatas de columnas Ca e=0.30m</t>
  </si>
  <si>
    <t>Zapatas de muros de hormigón armado (e=0.45)</t>
  </si>
  <si>
    <t>Columna C3A (0.50 x 0.50)m</t>
  </si>
  <si>
    <t>Columna C4 (0.50 x 0.50)m</t>
  </si>
  <si>
    <t>Columna C7 (0.30 x 0.40)m</t>
  </si>
  <si>
    <t>Columna C8 (0.30 x 0.50)m</t>
  </si>
  <si>
    <t>Columna C9 (0.45 x 0.90)m</t>
  </si>
  <si>
    <t>Columna Ca (0.20 x 0.30)m</t>
  </si>
  <si>
    <t>Columna Cp (0.40 x 0.40)m</t>
  </si>
  <si>
    <t>Muro  MH9 e=0.20m</t>
  </si>
  <si>
    <t>Pórticos eje D - A (X-X)  de (0.30 x 0.35)m</t>
  </si>
  <si>
    <t>Pórticos eje C -B (X-X)  de (0.30 x 0.35)m</t>
  </si>
  <si>
    <t>Pórticos eje C -B (Y-Y) arriba de (0.25 x 0.40)m</t>
  </si>
  <si>
    <t>Pórticos eje 2 (Y-Y)  de (0.30 x 0.35)m</t>
  </si>
  <si>
    <t>Pórticos eje 4- 11 (Y-Y)  de (0.30 x 0.35)m</t>
  </si>
  <si>
    <t>Pórticos eje 6 - 8 (Y-Y)  de (0.30 x 0.35)m</t>
  </si>
  <si>
    <t>Pórticos eje 9 (Y-Y)  de (0.30 x 0.35)m</t>
  </si>
  <si>
    <t>Pórticos eje 13 (Y-Y)  de (0.30 x 0.35)m</t>
  </si>
  <si>
    <t>Pórticos eje 15 (Y-Y)  de (0.30 x 0.35)m</t>
  </si>
  <si>
    <t>Vigas invertida en pasillos 5 arriba eje D (X-X)  de (0.25 x 0.25)m</t>
  </si>
  <si>
    <t>Vigas invertida en pasillos 5 arriba eje D2 (X-X)  de (0.25 x 0.235)m</t>
  </si>
  <si>
    <t>Vigas invertida en pasillos 5 arriba eje 11 - 12 (Y-Y)  de (0.25 x 0.25)m</t>
  </si>
  <si>
    <t>Vigas invertida en pasillos 6 arriba eje D (X-X)  de (0.30 x 0.25)m</t>
  </si>
  <si>
    <t>Vigas invertida en pasillos 6 arriba eje D3 (X-X)  de (0.30 x 0.25)m</t>
  </si>
  <si>
    <t>Vigas invertida en pasillos 6 arriba eje 15.1 (Y-Y)  de (0.30x 0.25)m</t>
  </si>
  <si>
    <t>l1.-</t>
  </si>
  <si>
    <t>Vigas invertida en pasillos 6 arriba eje 16 - 16.3 (Y-Y)  de (0.30x 0.25)m</t>
  </si>
  <si>
    <t>Vigas en muros en anden de descarga de (0.20x0.20)m, con 4 ᴓ 3/8" y est @ 0.20m 2 uds</t>
  </si>
  <si>
    <t>Losas planas y vuelos (e=0.15m) en pasillos 5 y 6</t>
  </si>
  <si>
    <t>Suministro y colocación de muros de 8" con acero de 3/8 @ 0.20 m, B.N.P. en anden de descarga</t>
  </si>
  <si>
    <t>Suministro y colocación de pisos de porcelanato de alto transito de (0.60x0.60)m, en baños y oficinas</t>
  </si>
  <si>
    <t>Suministro y colocación de zócalos de porcelanato de (0.10x0.60)m, en oficinas</t>
  </si>
  <si>
    <t>Suministro y colocación de pisos de hormigón pulido con doble malla electrosoldada, D 2.7x2.7 x100x100, en área de descarga</t>
  </si>
  <si>
    <t>Suministro y colocación de antepecho (h=0.20m)</t>
  </si>
  <si>
    <t>Suministro y colocación de Fino de mezcla de techo plano en pasillos 5 y 6</t>
  </si>
  <si>
    <t>Suministro y colocación de Impermeabilizante en pasillos 5 y 6</t>
  </si>
  <si>
    <t>Suministro e instalación de puerta P9 (0.70x2.10)m color blanca de polimetal, con llavín de palanca</t>
  </si>
  <si>
    <t xml:space="preserve">Suministro e instalación de puerta Puerta flotante de acero inox. y vidrio transparente templado de 3/8 (1.00 x 2,10 ) P10 </t>
  </si>
  <si>
    <t>Suministro e instalación de puerta Puerta flotante de acero inox. y vidrio transparente templado de 3/8 (0.90 x 2,10 ) P11</t>
  </si>
  <si>
    <t>Suministro e instalación de ventanas V1 (0.85x2.60)m paño fijo de cristal con marco de aluminio canonizado, vidrio de 3/16"</t>
  </si>
  <si>
    <t>Suministro e instalación de ventanas V2 (1.07x2.60)m paño fijo de cristal con marco de aluminio canonizado, vidrio de 3/16"</t>
  </si>
  <si>
    <t>Suministro e instalación de ventanas V3 (0.90x2.60)m paño fijo de cristal con marco de aluminio canonizado, vidrio de 3/16"</t>
  </si>
  <si>
    <t>Suministro e instalación de ventanas V4 (0.82x2.60)m paño fijo de cristal con marco de aluminio canonizado, vidrio de 3/16"</t>
  </si>
  <si>
    <t>Suministro e instalación de ventanas V5 (1.23x2.60)m paño fijo de cristal con marco de aluminio canonizado, vidrio de 3/16"</t>
  </si>
  <si>
    <t>Suministro e instalación de ventanas V6 (0.79x2.60)m paño fijo de cristal con marco de aluminio canonizado, vidrio de 3/16"</t>
  </si>
  <si>
    <t>Suministro e instalación de ventanas V7 (1.24x2.60)m paño fijo de cristal con marco de aluminio canonizado, vidrio de 3/16"</t>
  </si>
  <si>
    <t>Suministro e instalación de ventanas V8 (1.33x2.60)m paño fijo de cristal con marco de aluminio canonizado, vidrio de 3/16"</t>
  </si>
  <si>
    <t>Suministro e instalación de ventanas V9 (0.70x0.70)m corredera  con marco de aluminio canonizado y vidrio de 3/16"</t>
  </si>
  <si>
    <t>Suministro e instalación de ventanas V10 (2.44x1.20)m corredera  con marco de aluminio canonizado y vidrio de 3/16"</t>
  </si>
  <si>
    <t>Suministro e instalación de ventanas V11 (1.20x1.22)m corredera  con marco de aluminio canonizado y vidrio de 3/16"</t>
  </si>
  <si>
    <t>Suministro e instalación de ventanas V12 (0.70x1.24)m corredera  con marco de aluminio canonizado y vidrio de 3/16"</t>
  </si>
  <si>
    <t>Suministro y colocación de gomas parachoques de (0.25x0.45)m en área de descarga, 39.37ml</t>
  </si>
  <si>
    <t>SUB-TOTAL  BLOQUE 3</t>
  </si>
  <si>
    <t>BLOQUE 4</t>
  </si>
  <si>
    <t>Zapata de columna Z1</t>
  </si>
  <si>
    <t>Zapata de columna Z2</t>
  </si>
  <si>
    <t>Zapata de columna ZC-9</t>
  </si>
  <si>
    <t>Zapata de columna ZC-10</t>
  </si>
  <si>
    <t>Zapata de muro de bloque de 0.20 mts</t>
  </si>
  <si>
    <t>Viga de amarre D.N.P.(0.20 x 0.20)</t>
  </si>
  <si>
    <t xml:space="preserve">Columna C1 ( 0.45 x 0.45) </t>
  </si>
  <si>
    <t xml:space="preserve">Columna C4 ( 0.50 x 0.50) </t>
  </si>
  <si>
    <t xml:space="preserve">Columna C5( 0.45 x 0.70) </t>
  </si>
  <si>
    <t>Pórtico eje A - D (0.30 x 0.35)</t>
  </si>
  <si>
    <t>Pórtico eje C - B (0.30 x 0.35)</t>
  </si>
  <si>
    <t>Pórtico ejeC-  B arriba (0.25 x 0.40)</t>
  </si>
  <si>
    <t>Pórtico eje 20 - 28 (0.30 x 0.35)</t>
  </si>
  <si>
    <t>Pórtico eje 21 - 27 (0.30 x 0.35)</t>
  </si>
  <si>
    <t>Pórtico eje 23 - 25 (0.30 x 0.35)</t>
  </si>
  <si>
    <t>Vigas invertida en pasillos 7 arriba eje D0 - D3(X-X)  de (0.25 x 0.25)m</t>
  </si>
  <si>
    <t>Vigas invertida en pasillo 7 arriba eje 25 - 26 (Y-Y)  de (0.25 x 0.25)m</t>
  </si>
  <si>
    <t>Losas planas y vuelos (e=0.15m) en pasillo 7</t>
  </si>
  <si>
    <t>Losa de entrepiso e= 0.15 mts.</t>
  </si>
  <si>
    <t>Suministro y colocación de muros de 8" a doble altura  con acero de 3/8 @ 0.60 m, serpentinas 2ᴓ3/8" C/0.60 mt S.N.P.</t>
  </si>
  <si>
    <t>Suministro y colocación de división de orinales  en PVC</t>
  </si>
  <si>
    <t>Suministro y colocación de pañete en muro exterior</t>
  </si>
  <si>
    <t>Suministro y colocación de pañete en superficies de hormigón doble altura</t>
  </si>
  <si>
    <t xml:space="preserve">Suministro y colocación de Cantos doble altura </t>
  </si>
  <si>
    <t>Suministro y colocación de antepecho H = 0.20 mts incluyen pañete y pintura</t>
  </si>
  <si>
    <t>Suministro y colocación de antepecho H = 0.60 mts incluyen pañete y pintura</t>
  </si>
  <si>
    <r>
      <t>Suministro y colocación de puertas de metálica enrollable de  (2.64x 2.85)</t>
    </r>
    <r>
      <rPr>
        <sz val="11"/>
        <rFont val="Calibri"/>
        <family val="2"/>
      </rPr>
      <t xml:space="preserve"> P 03</t>
    </r>
  </si>
  <si>
    <t>Suministro y colocación de Tubería de arrastre de Ø 8" SDR-42</t>
  </si>
  <si>
    <t>Suministro y colocación de pintura base</t>
  </si>
  <si>
    <t xml:space="preserve">Suministro y colocación de pintura interior </t>
  </si>
  <si>
    <t xml:space="preserve">Suministro y colocación de pintura exterior </t>
  </si>
  <si>
    <t>SUB-TOTAL  BLOQUE 4</t>
  </si>
  <si>
    <t>BLOQUE 5</t>
  </si>
  <si>
    <t>Zapata de columna Z3</t>
  </si>
  <si>
    <t>Zapata de columna Z4</t>
  </si>
  <si>
    <t>Zapata de columna Z9</t>
  </si>
  <si>
    <t>Zapata de columna Z11</t>
  </si>
  <si>
    <t>Zapata de columna ZC-2</t>
  </si>
  <si>
    <t>Viga de amarre D.N.P.(0.12 x 0.20)</t>
  </si>
  <si>
    <t xml:space="preserve">Columna C1 A ( 0.45 x 0.45) </t>
  </si>
  <si>
    <t xml:space="preserve">Columna C3 A ( 0.50 x 0.50) </t>
  </si>
  <si>
    <t xml:space="preserve">Columna C5 ( 0.40 x 0.70) </t>
  </si>
  <si>
    <t xml:space="preserve">Columna C6( 0.45 x 0.90) </t>
  </si>
  <si>
    <t>Pórtico eje L - K - F - E (0.30 x 0.35)</t>
  </si>
  <si>
    <t>Pórtico ejeJ -  G (0.30 x 0.35)</t>
  </si>
  <si>
    <t>Pórtico eje I - K(0.30 x 0.35)</t>
  </si>
  <si>
    <t>Pórtico eje 1 - 7 (0.30 x 0.35)</t>
  </si>
  <si>
    <t>Pórtico eje 3 - 5 (0.30 x 0.35)</t>
  </si>
  <si>
    <t>Pórtico eje 3 - 5 arriba (0.25 x 0.40)</t>
  </si>
  <si>
    <t>Losa de techo e= 0.15 mts.</t>
  </si>
  <si>
    <t xml:space="preserve">Suministro y colocación de pañete en violinado en exterior y interior  </t>
  </si>
  <si>
    <t>Suministro y colocación de Cantos en doble altura</t>
  </si>
  <si>
    <t>Suministro y colocación de Válvula de paso de  (1")</t>
  </si>
  <si>
    <t>Suministro y colocación de Válvula de paso de  (3/4")</t>
  </si>
  <si>
    <t>SUB-TOTAL  BLOQUE 5</t>
  </si>
  <si>
    <t>BLOQUE 6</t>
  </si>
  <si>
    <t>Zapata de muro de bloque de 0.15 mts</t>
  </si>
  <si>
    <t>m4</t>
  </si>
  <si>
    <t>Viga de amarre D.N.P.(0.12 x 0.15)</t>
  </si>
  <si>
    <t xml:space="preserve">Columna C2 ( 0.50 x 0.50) </t>
  </si>
  <si>
    <t>Pórtico eje L - H (0.30 x 0.35)</t>
  </si>
  <si>
    <t>Pórtico eje K - I  (0.30 x 0.35)</t>
  </si>
  <si>
    <t>Pórtico eje J (0.30 x 0.35)</t>
  </si>
  <si>
    <t>Pórtico eje 29 - 36 (0.30 x 0.35)</t>
  </si>
  <si>
    <t>Pórtico eje 30 - 35 (0.30 x 0.35)</t>
  </si>
  <si>
    <t>Pórtico eje 31 - 32 - 33 - 34 (0.30 x 0.35)</t>
  </si>
  <si>
    <t>Viga VA (0.20 x 0.20)</t>
  </si>
  <si>
    <t>Suministro y colocación de muros de 8" con acero de 3/8 @ 0.40 m, serpentinas 2ᴓ3/8" C/0.60 mt B.N.P.</t>
  </si>
  <si>
    <t>Suministro y colocación de muros de 15" con acero de 3/8 @ 0.40 m, serpentinas 2ᴓ3/8" C/0.60 mt B.N.P.</t>
  </si>
  <si>
    <t>Suministro y colocación de muros de 8" con acero de 3/8 @ 0.40 m, serpentinas 2ᴓ3/8" C/0.60 mt S.N.P.</t>
  </si>
  <si>
    <t>Suministro y colocación de muros de 6" a doble altura  con acero de 3/8 @ 0.40 m, serpentinas 2ᴓ3/8" C/0.60 mt S.N.P.</t>
  </si>
  <si>
    <t>Suministro e instalación de puerta de celosía de hierro plegable y abatible P 12 (2.00 x 2.10)</t>
  </si>
  <si>
    <t>Suministro y colocación de escalones de cemento pulido entrada</t>
  </si>
  <si>
    <t>SUB-TOTAL  BLOQUE 6</t>
  </si>
  <si>
    <t xml:space="preserve">CISTERNA(12.50 x 6.50 x 3.50) </t>
  </si>
  <si>
    <t>PRELIMINARES</t>
  </si>
  <si>
    <t>Replanteo</t>
  </si>
  <si>
    <t>Bote de material</t>
  </si>
  <si>
    <t>Relleno de reposición</t>
  </si>
  <si>
    <t>Relleno compactado</t>
  </si>
  <si>
    <t>Losa de techo (e = 0.20)</t>
  </si>
  <si>
    <t>Losa de fondo (e = 0.20)</t>
  </si>
  <si>
    <t>Muros de hormigón armado (e=0.25)</t>
  </si>
  <si>
    <t>Vigas (0.15 x 0.20)</t>
  </si>
  <si>
    <t>TERMINACION DE SUPERFICIES</t>
  </si>
  <si>
    <t>Suministro y colocación de pañete pulido en muros de hormigón armado, losa inferior y vigas.</t>
  </si>
  <si>
    <t>Suministro y colocación de fraguache en superficie de hormigón</t>
  </si>
  <si>
    <t>Suministro y colocación de cantos</t>
  </si>
  <si>
    <t>Suministro y colocación de fino en losa superior</t>
  </si>
  <si>
    <t>Suministro de tapa de cisterna metálica (0.80 x 0.80)</t>
  </si>
  <si>
    <t>Suministro  de bomba de 5 HP</t>
  </si>
  <si>
    <t>Suministro de tanque precargado 150 gl</t>
  </si>
  <si>
    <t>Suministro  de tanque precargado 250 gl</t>
  </si>
  <si>
    <t>Instalación de bombas y tanques</t>
  </si>
  <si>
    <t xml:space="preserve">pa </t>
  </si>
  <si>
    <t xml:space="preserve">SUB-TOTAL  CISTERNA(12.50 x 6.50 x 3.50) </t>
  </si>
  <si>
    <t>CISTERNA(6.40 x 3.40 x 2.81)</t>
  </si>
  <si>
    <t>Muros de hormigón armado (e=0.20)</t>
  </si>
  <si>
    <t>Suministro y colocación de tapa de cisterna metálica (0.80 x 0.80)</t>
  </si>
  <si>
    <t>Suministro  de bomba de 1.5 HP</t>
  </si>
  <si>
    <t>Suministro de tanque precargado 45 gl</t>
  </si>
  <si>
    <t>SUB-TOTAL  CISTERNA(6.40 x 3.40 x 2.81)</t>
  </si>
  <si>
    <t>SEPTICO (7.50 x 2.40 x 1.85)</t>
  </si>
  <si>
    <t>Zapata de muro</t>
  </si>
  <si>
    <t>Losa de techo (e = 0.15)</t>
  </si>
  <si>
    <t>Losa perforada (e=0.15)</t>
  </si>
  <si>
    <t>Viga V1 (0.15 x 0.20)</t>
  </si>
  <si>
    <t>MURO DE BLOQUES</t>
  </si>
  <si>
    <t>Suministro y colocación de muro de 0.15 con 3/8" @ 0.20 m</t>
  </si>
  <si>
    <t>Suministro y colocación de tapa de hormigón (0.70 x 0.70)</t>
  </si>
  <si>
    <t>Suministro y colocación de tapa de hormigón (0.90 x 1.20)</t>
  </si>
  <si>
    <t>SUB-TOTAL  SEPTICO (7.50 x 2.40 x 1.85)</t>
  </si>
  <si>
    <t>SEPTICO (8.25 x 2.60 x 1.85)</t>
  </si>
  <si>
    <t>Viga V1 (0.20 x 0.20)</t>
  </si>
  <si>
    <t>SUB-TOTAL  SEPTICO (8.25 x 2.60 x 1.85)</t>
  </si>
  <si>
    <t>SEPTICO (9.55 x 2.60 x 1.85)</t>
  </si>
  <si>
    <t>SUB-TOTAL  SEPTICO (9.55 x 2.60 x 1.85)</t>
  </si>
  <si>
    <t>DESARENADOR(2.95 x 1.30 x 1.90)</t>
  </si>
  <si>
    <t>Losa de techo (e = 0.10)</t>
  </si>
  <si>
    <t>Viga (0.20 x 0.15)</t>
  </si>
  <si>
    <t>Viga (0.15 x 0.15)</t>
  </si>
  <si>
    <t>Suministro y colocación de pañete pulido en muros, losa inferior y vigas</t>
  </si>
  <si>
    <t>Suministro de tapa de redonda desarenador (0.60)</t>
  </si>
  <si>
    <t>SUB-TOTAL  DESARENADOR(2.95 x 1.30 x 1.90)</t>
  </si>
  <si>
    <t>VERJA EN HIERRO (HSS 2" x 4" x 1/4")</t>
  </si>
  <si>
    <t xml:space="preserve">Zapata para soporte de barras </t>
  </si>
  <si>
    <t>VARIOS</t>
  </si>
  <si>
    <t>Suministro y colocación de barras de hierro de HSS 2"  x 4" x 1/4" de h= 2.70 mts</t>
  </si>
  <si>
    <t>SUB-TOTAL  VERJA EN HIERRO (HSS 2" x 4" x 1/4")</t>
  </si>
  <si>
    <t>VERJA EN HIERRO (HSS 2" x 2" x 1/4")</t>
  </si>
  <si>
    <t>Suministro y colocación de barras de hierro de HSS 2"  x 2" x 1/4" de h= 2.70 mts</t>
  </si>
  <si>
    <t>SUB-TOTAL  VERJA EN HIERRO (HSS 2" x 2" x 1/4")</t>
  </si>
  <si>
    <t>AREA EXTERIOR</t>
  </si>
  <si>
    <t xml:space="preserve">VARIOS GENERALES </t>
  </si>
  <si>
    <t xml:space="preserve">Suministro y colocación de piso de hormigón pulido en pasillos que unen los edificios </t>
  </si>
  <si>
    <t>Suministro y colocación de acera</t>
  </si>
  <si>
    <t xml:space="preserve">Suministro y colocación de contén </t>
  </si>
  <si>
    <t xml:space="preserve">Suministro y colocación de la rampa para minusválidos </t>
  </si>
  <si>
    <t>PARQUEO</t>
  </si>
  <si>
    <t>Suministro y colocación de carpeta asfáltica de 2"</t>
  </si>
  <si>
    <t xml:space="preserve">Suministro e aplicación de líneas en parqueo </t>
  </si>
  <si>
    <t>Suministro y aplicación de islote de paso peatonal en pintura termoplástico en caliente color blanco de 0.60m espesor a 0.50 m</t>
  </si>
  <si>
    <t>Suministro e aplicación de pintura en símbolo para discapacitado</t>
  </si>
  <si>
    <t>Suministro e aplicación de pintura para números de parqueo</t>
  </si>
  <si>
    <t xml:space="preserve">Suministro e aplicación de señales verticales para rampa para discapacitados </t>
  </si>
  <si>
    <t xml:space="preserve">Suministro e aplicación de señales verticales para estacionamiento para discapacitados </t>
  </si>
  <si>
    <t>Suministro y colocación de paragomas de 2.00 m</t>
  </si>
  <si>
    <t>Suministro y colocación de barra para motores</t>
  </si>
  <si>
    <t>Suministro y colocación de barra para bicicleta</t>
  </si>
  <si>
    <t>SUB-TOTAL  AREA EXTERIOR</t>
  </si>
  <si>
    <t>ESTRUCTURAS METALICAS</t>
  </si>
  <si>
    <t xml:space="preserve">MODULO 1 </t>
  </si>
  <si>
    <t>VIGAS PRINCIPALES W8" X 21#</t>
  </si>
  <si>
    <t>Vigas Tipo W8" x 21#  de 6.42  m</t>
  </si>
  <si>
    <t>Uds</t>
  </si>
  <si>
    <t>Vigas Tipo W8" x 21#  de 6.38  m</t>
  </si>
  <si>
    <t>Vigas Tipo W8" x 21#  de 41  m</t>
  </si>
  <si>
    <t>Vigas Tipo W8" x 21#  de 6.40  m</t>
  </si>
  <si>
    <t>Vigas Tipo W8" x 21#  de 4.25  m</t>
  </si>
  <si>
    <t>VIGAS PRINCIPALES W6" X 16#</t>
  </si>
  <si>
    <t>Vigas Tipo W6" x 16#  de 4.52  m</t>
  </si>
  <si>
    <t>Vigas Tipo W6" x 16#  de 6.32  m</t>
  </si>
  <si>
    <t>Vigas Tipo W6" x 16#  de 4.96  m</t>
  </si>
  <si>
    <t>VIGAS PRINCIPALES W12" X 30#</t>
  </si>
  <si>
    <t>Vigas Tipo W12" x 30#  de  8.03  m</t>
  </si>
  <si>
    <t>CORREAS TIPO Z2</t>
  </si>
  <si>
    <t>Correa Z8" x 3/32"   de 6.85 m</t>
  </si>
  <si>
    <t>Correa Z8" x 3/32"   de 7.90 m</t>
  </si>
  <si>
    <t>Correa Z8" x 3/32"   de 8.90 m</t>
  </si>
  <si>
    <t>Correa Z8" x 3/32"   de 9.90 m</t>
  </si>
  <si>
    <t>Correa Z8" x 3/32"   de 10.90 m</t>
  </si>
  <si>
    <t>Correa Z8" x 3/32"   de 11.90 m</t>
  </si>
  <si>
    <t>Correa Z8" x 3/32"   de 12.90 m</t>
  </si>
  <si>
    <t>Correa Z8" x 3/32"   de 25.69 m</t>
  </si>
  <si>
    <t>Correa Z8" x 3/32"   de 24.69 m</t>
  </si>
  <si>
    <t>Correa Z8" x 3/32"   de 23.69 m</t>
  </si>
  <si>
    <t>Correa Z8" x 3/32"   de 22.69 m</t>
  </si>
  <si>
    <t>Correa Z8" x 3/32"   de 21.69 m</t>
  </si>
  <si>
    <t>Correa Z8" x 3/32"   de 20.69 m</t>
  </si>
  <si>
    <t>Correa Z8" x 3/32"   de 43.41 m</t>
  </si>
  <si>
    <t>CASQUILLOS</t>
  </si>
  <si>
    <t>Casquillos Angular L 3-1/4" x 2-3/4" x 1/4" de 4"</t>
  </si>
  <si>
    <t xml:space="preserve">TILLAS </t>
  </si>
  <si>
    <t>Tillas en Barras Ø1/2" x 0.95 m (Extremos Roscados)</t>
  </si>
  <si>
    <t>Tillas en Barras Ø1/2" x 1.32 m   (Extremos Roscados)</t>
  </si>
  <si>
    <t xml:space="preserve">Tuercas Ø1/2" </t>
  </si>
  <si>
    <t>Arandelas Ø1/2"</t>
  </si>
  <si>
    <t>TENSORES</t>
  </si>
  <si>
    <t>Tensores en Barra Ø1/2"  x 8.40 m</t>
  </si>
  <si>
    <t>Tensores en Barra Ø1/2"  x 8.42 m</t>
  </si>
  <si>
    <t>Tensores en Barra Ø1/2"  x 9.82 m</t>
  </si>
  <si>
    <t>Tensores en Barra Ø1/2"  x 8.10 m</t>
  </si>
  <si>
    <t>Tensores en Barra Ø1/2"  x 8.82 m</t>
  </si>
  <si>
    <t>Tensores en Barra Ø1/2"  x 9.74 m</t>
  </si>
  <si>
    <t>Tensores en Barra Ø1/2"  x 9.68 m</t>
  </si>
  <si>
    <t>Tensores en Barra Ø1/2"  x 9.56 m</t>
  </si>
  <si>
    <t>Tensores en Barra Ø1/2"  x 9.77 m</t>
  </si>
  <si>
    <t>Tensores en Barra Ø1/2"  x 8.30 m</t>
  </si>
  <si>
    <t>TIJERILLAS ( 2 Uds)</t>
  </si>
  <si>
    <t>HSS 4-1/2" x 4-1/2" x 1/4"  de 4.707  m</t>
  </si>
  <si>
    <t>HSS 3" x 3" x 1/4" x 2.50 m</t>
  </si>
  <si>
    <t>HSS 3" x 3" x 1/4" x 2.30 m</t>
  </si>
  <si>
    <t>RIOSTRA  ( 2 Uds)</t>
  </si>
  <si>
    <t>Vigas Tipo W8" x 21#  de 6.08  m</t>
  </si>
  <si>
    <t>CONEXIONES</t>
  </si>
  <si>
    <t>Vigas W12" x 30# @ W12" x30# (8 Uds)</t>
  </si>
  <si>
    <t xml:space="preserve">Placas 0.366 x 0.216 x  5/8" </t>
  </si>
  <si>
    <t>Tornillos Ø3/4" x 2-3/4"  A325</t>
  </si>
  <si>
    <t>Tuercas y Arandelas de Ø3/4"</t>
  </si>
  <si>
    <t>Conexiones (8) ud</t>
  </si>
  <si>
    <t>Apoyo W12x30# @ Columna HA  (14 Uds)</t>
  </si>
  <si>
    <t xml:space="preserve">Placas 0.381 x 0.406 x 1- 1/2" </t>
  </si>
  <si>
    <t>Pernos Ø3/4"  x 0.38 m</t>
  </si>
  <si>
    <t>Apoyos W12x30 (14) ud</t>
  </si>
  <si>
    <t>Apoyo 2W6x16# @ Columna HA  (20 Uds)</t>
  </si>
  <si>
    <t xml:space="preserve">Placas 0.28 x 0.28 x  1/2" </t>
  </si>
  <si>
    <t xml:space="preserve">Placas 4-1/2" x 3" x 1/4" </t>
  </si>
  <si>
    <t>Tornillos Ø1/2" x 1-1/2"  A325</t>
  </si>
  <si>
    <t>Pernos de  Ø1/2"  x 0.304 m</t>
  </si>
  <si>
    <t>Tuercas y Arandelas de Ø1/2"</t>
  </si>
  <si>
    <t>Apoyos 2w6x16 (20) ud</t>
  </si>
  <si>
    <t>13.-</t>
  </si>
  <si>
    <t>Apoyo 2W6x16# +W8x21@ Columna HA  (4 Uds)</t>
  </si>
  <si>
    <t xml:space="preserve">Placas 0.475 x 0.24 x  1/2" </t>
  </si>
  <si>
    <t>Pernos de  Ø1/2"  x 0.22 m</t>
  </si>
  <si>
    <t>Apoyos 2w6x16+w8x21 (4) ud</t>
  </si>
  <si>
    <t>14.-</t>
  </si>
  <si>
    <t>Anclaje Tijerillas @ HA  (4 Uds)</t>
  </si>
  <si>
    <t>Placas 10-1/2" x 10-1/2" x 1/2"</t>
  </si>
  <si>
    <t>Pernos de  Ø1/2"  x 0.28 m</t>
  </si>
  <si>
    <t>Anclajes tijerillas (4) ud</t>
  </si>
  <si>
    <t>15.-</t>
  </si>
  <si>
    <t>Conexion  Riostra W8"x21# entre Muros HA  (4 Uds)</t>
  </si>
  <si>
    <t>Placas 0.28 m x 0.28 m x 1/2"</t>
  </si>
  <si>
    <t>Conexion riostra w8x21 (4) ud</t>
  </si>
  <si>
    <t>16.-</t>
  </si>
  <si>
    <t>Cubierta</t>
  </si>
  <si>
    <t xml:space="preserve">Planchas  Aluzinc Blanco Acanalado Calibre 26 </t>
  </si>
  <si>
    <t xml:space="preserve">Planchas Translucido Acabado Natural </t>
  </si>
  <si>
    <t>Caballete en Aluzinc Blanco Liso Calibre 26</t>
  </si>
  <si>
    <t xml:space="preserve">Cubrefalta de Aluzinc Liso  Calibre 26  de 4" </t>
  </si>
  <si>
    <t>SUB - TOTAL METALICAS MODULO  No. 1</t>
  </si>
  <si>
    <t>TECHO MODULO No.2</t>
  </si>
  <si>
    <t>VIGAS PRINCIPALES W10" X 19#</t>
  </si>
  <si>
    <t>Vigas Tipo W10" x 19#  de 4.76  m</t>
  </si>
  <si>
    <t>CORREAS TIPO Z1</t>
  </si>
  <si>
    <t>Correa Z6" x 3/32"   de 22.21 m</t>
  </si>
  <si>
    <t>Tillas en Barras Ø1/2" x 0.95 m</t>
  </si>
  <si>
    <t>Tillas en Barras Ø1/2" x 1.20 m</t>
  </si>
  <si>
    <t>Tensores en Barra Ø1/2"  x 6.95 m</t>
  </si>
  <si>
    <t>Apoyo W10x19# @ Columna HA  (8 Uds)</t>
  </si>
  <si>
    <t xml:space="preserve">Placas 0.374 x 0.374 x 3/4" </t>
  </si>
  <si>
    <t>Pernos Ø3/4"  x 0.36 m</t>
  </si>
  <si>
    <t>Apoyos W10x19 (8) ud</t>
  </si>
  <si>
    <t>Vigas W10" x 19# @ W10" x19# (6 Uds)</t>
  </si>
  <si>
    <t xml:space="preserve">Placas 0.337 x 0.203 x  1/2" </t>
  </si>
  <si>
    <t>Tornillos Ø3/4" x 2-1/2"  A325</t>
  </si>
  <si>
    <t>Vigas W10x19@W10x19 (6) ud</t>
  </si>
  <si>
    <t>SUB - TOTAL METALICAS MODULO   No. 2</t>
  </si>
  <si>
    <t>TECHO MODULO No.3</t>
  </si>
  <si>
    <t>Vigas Tipo W10" x 19#  de 4.13  m</t>
  </si>
  <si>
    <t>Correa Z6" x 3/32"   de 26.11 m</t>
  </si>
  <si>
    <t>Tillas en Barras Ø1/2" x 1.25 m</t>
  </si>
  <si>
    <t>Tillas en Barras Ø1/2" x 0.61 m</t>
  </si>
  <si>
    <t>Tensores en Barra Ø1/2"  x 7.05 m</t>
  </si>
  <si>
    <t>Tensores en Barra Ø1/2"  x 5.30 m</t>
  </si>
  <si>
    <t>Tensores en Barra Ø1/2"  x 7.10 m</t>
  </si>
  <si>
    <t>Tensores en Barra Ø1/2"  x 6.88 m</t>
  </si>
  <si>
    <t>Apoyo W10x19# @ Columna HA  (10 Uds)</t>
  </si>
  <si>
    <t>Apoyos W10x19 (10) ud</t>
  </si>
  <si>
    <t>Vigas W10" x 19# @ W10" x19# (7 Uds)</t>
  </si>
  <si>
    <t>Tornillos Ø3/4" x 2-2/2"  A325</t>
  </si>
  <si>
    <t>Vigas W10x19@W10x19 (7) ud</t>
  </si>
  <si>
    <t>SUB - TOTAL METALICAS MODULO   No. 3</t>
  </si>
  <si>
    <t>TECHO MODULO No.4</t>
  </si>
  <si>
    <t>Correa Z6" x 3/32"   de 19.20 m</t>
  </si>
  <si>
    <t>Tillas en Barras Ø1/2" x 0.70 m</t>
  </si>
  <si>
    <t>Tillas en Barras Ø1/2" x 1.05 m</t>
  </si>
  <si>
    <t>Tensores en Barra Ø1/2"  x 7.403 m</t>
  </si>
  <si>
    <t>Tensores en Barra Ø1/2"  x 6.78 m</t>
  </si>
  <si>
    <t>Tensores en Barra Ø1/2"  x 5.74 m</t>
  </si>
  <si>
    <t>Vigas W10" x 19# @ W10" x19# (8 Uds)</t>
  </si>
  <si>
    <t>Vigas W10x19@W10x19 (8) ud</t>
  </si>
  <si>
    <t>SUB - TOTAL METALICAS MODULO   No. 4</t>
  </si>
  <si>
    <t>TECHO MODULO No.5</t>
  </si>
  <si>
    <t>Vigas Tipo W10" x 19#  de 4.73  m</t>
  </si>
  <si>
    <t>Tensores en Barra Ø1/2"  x 7.16 m</t>
  </si>
  <si>
    <t>Tensores en Barra Ø1/2"  x 7.14 m</t>
  </si>
  <si>
    <t>Apoyo W10x19 (8) Ud</t>
  </si>
  <si>
    <t>Vigas W10x19@W10x19 (6)  Ud</t>
  </si>
  <si>
    <t>TECHO MODULO No.6</t>
  </si>
  <si>
    <t>Vigas Tipo W12" x 30#  de 7.97  m</t>
  </si>
  <si>
    <t>Correa Z8" x 3/32"   de 32.89 m</t>
  </si>
  <si>
    <t>Tillas en Barras Ø1/2" x 0.88 m</t>
  </si>
  <si>
    <t>Tillas en Barras Ø1/2" x 1.10 m</t>
  </si>
  <si>
    <t>Tillas en Barras Ø1/2" x 1.38 m</t>
  </si>
  <si>
    <t>Tillas en Barras Ø1/2" x 2.20 m</t>
  </si>
  <si>
    <t>Tensores en Barra Ø1/2"  x 8.73 m</t>
  </si>
  <si>
    <t>Tensores en Barra Ø1/2"  x 8.55 m</t>
  </si>
  <si>
    <t>Tensores en Barra Ø1/2"  x 8.44 m</t>
  </si>
  <si>
    <t>Tensores en Barra Ø1/2"  x 8.48 m</t>
  </si>
  <si>
    <t>Vigas W12" x 30# @ W12" x30# (6 Uds)</t>
  </si>
  <si>
    <t>Vigas W12x30@W13x30 (6) ud</t>
  </si>
  <si>
    <t>Apoyo W12x30# @ Columna HA  (12 Uds)</t>
  </si>
  <si>
    <t>Apoyo W12x30 (12)  ud</t>
  </si>
  <si>
    <t>AREA DE DESCARGA CARNES Y PESCADO</t>
  </si>
  <si>
    <t>TECHO INCLINADO</t>
  </si>
  <si>
    <t>Apoyos Base (8 Uds)</t>
  </si>
  <si>
    <t xml:space="preserve">Placa 0.35 x 0.35 x 1/2"  </t>
  </si>
  <si>
    <t xml:space="preserve">Cartabones 3" x 3"x  1/4"  </t>
  </si>
  <si>
    <t>Pernos Ø1/2" x 0.34 m</t>
  </si>
  <si>
    <t>Tuercas de Ø1/2"</t>
  </si>
  <si>
    <t>Arandelas de Ø1/2"</t>
  </si>
  <si>
    <t>Apoyos Base (8) Ud</t>
  </si>
  <si>
    <t>Apoyos sobre Losa  de Techo (2 Uds)  (Detalle 3  E-44)</t>
  </si>
  <si>
    <t xml:space="preserve">Apoyos sobre Losa  de Techo (2) Ud  </t>
  </si>
  <si>
    <t>Apoyos Sobre Muro de H.A. ( 30 Uds)</t>
  </si>
  <si>
    <t>Angular L4" x 4"x 4"</t>
  </si>
  <si>
    <t>Tornillos Hilti 3" x 1/2"  A325</t>
  </si>
  <si>
    <t>Apoyos Sobre Muro de H.A. ( 30) Ud</t>
  </si>
  <si>
    <t>Columnas (10 Uds)</t>
  </si>
  <si>
    <t>Columnas HSS 8" x 8" x 1/4" x 4.25 m</t>
  </si>
  <si>
    <t>Columnas HSS 8" x 8" x 1/4" x 3.80 m</t>
  </si>
  <si>
    <t>Columnas HSS 8" x 8" x 1/4" x 1.00 m</t>
  </si>
  <si>
    <t>Columnas HSS 8" x 8" x 1/4" x 0.60 m</t>
  </si>
  <si>
    <t>Vigas Principales</t>
  </si>
  <si>
    <t>Vigas HSS 6" x 6" x 1/4" x 2.53 m</t>
  </si>
  <si>
    <t>Vigas HSS 6" x 6" x 1/4" x 4.108 m</t>
  </si>
  <si>
    <t>Vigass HSS 6" x 6" x 1/4" x 0.665 m</t>
  </si>
  <si>
    <t>Correas</t>
  </si>
  <si>
    <t>HSS 3" x 3" x 1/4" x 4.80 m</t>
  </si>
  <si>
    <t>HSS 3" x 3" x 1/4" x 0.50 m</t>
  </si>
  <si>
    <t>HSS 3" x 3" x 1/4" x 5.65 m</t>
  </si>
  <si>
    <t>HSS 3" x 3" x 1/4" x 5.50 m</t>
  </si>
  <si>
    <t>HSS 3" x 3" x 1/4" x 5.00 m</t>
  </si>
  <si>
    <t>Tornillos Autoperforante #12</t>
  </si>
  <si>
    <t>Aluzinc Natural Calibre 26</t>
  </si>
  <si>
    <t>Cubrefalta de Aluzinc Liso Cal. 26  ml</t>
  </si>
  <si>
    <t>TOTAL TECHO INCLINADO</t>
  </si>
  <si>
    <t>TECHO PLANO</t>
  </si>
  <si>
    <t>Apoyos Base (7 Uds)</t>
  </si>
  <si>
    <t>Apoyos Base (7) Ud</t>
  </si>
  <si>
    <t>Apoyos sobre Losa  DE Techo (1 Uds)  (Detalle 3  E-44)</t>
  </si>
  <si>
    <t>Apoyos Sobre Losa de H.A. (19 Uds)</t>
  </si>
  <si>
    <t>Angular L5" x 5"x 1/4" x 4"</t>
  </si>
  <si>
    <t>Tornillos Resina Hilti RE500SD + HAS Ø5/8" x 4"-1/2"</t>
  </si>
  <si>
    <t>Barras Roscada Ø3/8" x 7-1/4"</t>
  </si>
  <si>
    <t>Tuercas Ø5/8"</t>
  </si>
  <si>
    <t>Arandelas de Ø3/8"</t>
  </si>
  <si>
    <t>Apoyos Sobre Losa de H.A. (19) Ud</t>
  </si>
  <si>
    <t>Columnas (8 Uds)</t>
  </si>
  <si>
    <t>Columnas HSS 8" x 8" x 1/4" x 0.40 m</t>
  </si>
  <si>
    <t>Vigas HSS 6" x 6" x 1/4" x 6.40 m</t>
  </si>
  <si>
    <t>Vigas HSS 6" x 6" x 1/4" x 3.05 m</t>
  </si>
  <si>
    <t>Vigas 6" x 6" x 1/4" x 7.17 m</t>
  </si>
  <si>
    <t>Vigas HSS 6" x 6" x 1/4" x 3.06 m</t>
  </si>
  <si>
    <t>Vigas HSS 6" x 6" x 1/4" x 0.375 m</t>
  </si>
  <si>
    <t>Correa Z8" x 3/32"   de 17.07 m</t>
  </si>
  <si>
    <t>Casquillos</t>
  </si>
  <si>
    <t>Casquillos Angular L 3" x 3" x 3/8" de 3"</t>
  </si>
  <si>
    <t>Tillas</t>
  </si>
  <si>
    <t>Tillas en Barras Ø1/2" x 0.75 m</t>
  </si>
  <si>
    <t>Aluzinc Acabado Natural Calibre 26</t>
  </si>
  <si>
    <t>TOTAL TECHO PLANO</t>
  </si>
  <si>
    <t xml:space="preserve">SUB - TOTAL METALICAS AREA CARGA CARNES Y PESCADO </t>
  </si>
  <si>
    <t>AREA DE DESCARGA VEGETALES</t>
  </si>
  <si>
    <t>Apoyos Base (5 Uds)</t>
  </si>
  <si>
    <t>Apoyos Base (5) Ud</t>
  </si>
  <si>
    <t>Apoyos Sobre Losa de H.A. ( 5 Uds)</t>
  </si>
  <si>
    <t>Apoyos Sobre Losa de H.A. ( 5) Ud</t>
  </si>
  <si>
    <t>Apoyos Sobre Losa de H.A. (26 Uds)</t>
  </si>
  <si>
    <t>Tornillos Hilti Resina RE500SD + HAS Ø5/8" x 4"-1/2"</t>
  </si>
  <si>
    <t>Tuercas y Arandelas de Ø5/8"</t>
  </si>
  <si>
    <t>Tuercas y Arandelas de Ø3/8"</t>
  </si>
  <si>
    <t>Apoyos Sobre Losa de H.A. (26) Ud</t>
  </si>
  <si>
    <t>Columnas (5 Uds)</t>
  </si>
  <si>
    <t>Columnas HSS 8" x 8" x 1/4" x 3.98 m</t>
  </si>
  <si>
    <t>Vigas HSS 6" x 6" x 1/4" x 3.94 m</t>
  </si>
  <si>
    <t>HSS 3" x 3" x 1/4" x 3.513 m</t>
  </si>
  <si>
    <t>HSS 3" x 3" x 1/4" x 5.57 m</t>
  </si>
  <si>
    <t>HSS 3" x 3" x 1/4" x 5.23 m</t>
  </si>
  <si>
    <t>HSS 3" x 3" x 1/4" x 5.42 m</t>
  </si>
  <si>
    <t>HSS 3" x 3" x 1/4" x 4.87 m</t>
  </si>
  <si>
    <t>Apoyos Base (6 Uds)</t>
  </si>
  <si>
    <t>Apoyos Base (6) Ud</t>
  </si>
  <si>
    <t>Columnas (6 Uds)</t>
  </si>
  <si>
    <t>Columnas HSS 8" x 8" x 1/4" x 3.00 m</t>
  </si>
  <si>
    <t>Vigas  6" x 6" x 1/4" x 3.737 m</t>
  </si>
  <si>
    <t>Vigas 6" x 6" x 1/4" x 0.375 m</t>
  </si>
  <si>
    <t>HSS 3" x 3" x 1/4" x 3.88 m</t>
  </si>
  <si>
    <t>HSS 3" x 3" x 1/4" x 3.84 m</t>
  </si>
  <si>
    <t>HSS 3" x 3" x 1/4" x 0.94 m</t>
  </si>
  <si>
    <t>SUB - TOTAL METALICAS AREA DE DESCARGA VEGETALES</t>
  </si>
  <si>
    <t>SUB - TOTAL  ESTRUCTURAS METALICAS</t>
  </si>
  <si>
    <t xml:space="preserve">INSTALACIONES GENERALES </t>
  </si>
  <si>
    <t xml:space="preserve">Instalaciones eléctricas Provisionales, Incluye: 100pl alim. Trifásico con 3x1/0 THHN (Fases), 1x1/0 THHN (N), 1x#2 THHN (T) en 1x 3" Ø PVC-IMC; 1 Uds. Panel 3f 24 posiciones, N-3R con  2 Bkr 60/3,  2 Bkr 40/3, 2 Bkr 30/2, 10 Bkr 20/1; 20 Uds. TC 120V WP. </t>
  </si>
  <si>
    <t>SUB-TOTAL PRELIMINARES</t>
  </si>
  <si>
    <t>MEDIA TENSION</t>
  </si>
  <si>
    <t>Extensión de de Línea Trifásica en MT (HV-01A), desde Poste Existente hasta Poste Propuesto, con 3 X #2/0 AAAC (Fases), incluye Estructuras en MT para extensión e interconexión (MT-310, MT-307, SO2-MT, PR-202, PO-110),  1 Uds. Poste Concreto 40´ y Materiales menores.</t>
  </si>
  <si>
    <t>pl</t>
  </si>
  <si>
    <t>Extensión de  Línea Trifásica en MT (HV-01B), desde Poste Existente hasta Poste Propuesto, con 3 X #2/0 AAAC (Fases), incluye Estructuras en MT para extensión e interconexión (MT-310, MT-307, SO2-MT, PR-202, PO-110),  1 Uds. Poste Concreto 40´ y Materiales menores.</t>
  </si>
  <si>
    <t>Alimentador HV-02A trifásico desde PUNTO DE INTERCONEXION  hasta TRANSFORMADOR con 3 X #2 URD, 1/3 Concéntrico (Fases) en 1 X 3´´ Ø Tub. PVC-IMC.</t>
  </si>
  <si>
    <t>Alimentador HV-02B trifásico desde PUNTO DE INTERCONEXION  hasta TRANSFORMADOR con 3 X #2 URD, 1/3 Concéntrico (Fases) en 1 X 3´´ Ø Tub. PVC-IMC.</t>
  </si>
  <si>
    <t>Transformador TR-01, 75 KVA, tipo Pad-Mounted, sumergido en aceite, trifásico, 60 Hz, 65 Grados C, KNAN, 12470 Estrella en el primario, 95 KV Bil, 208Y / 120V. en el Sec., con Taps 2 x 2.5% por encima y por debajo, Radial-Feed, frente muerto, incluye Wells and Inserts, load oil Rotary switch, conectores tipo espada en el sec., Válvula de descarga de presión, Válvula de drenaje con muestreo, medidor de nivel de liquido, medidor de nivel de temperatura.</t>
  </si>
  <si>
    <t>Transformador TR-02, 150 KVA, tipo Pad-Mounted, sumergido en aceite, trifásico, 60 Hz, 65 Grados C, KNAN, 12470 Estrella en el primario, 95 KV Bil, 208Y / 120V. en el Sec., con Taps 2 x 2.5% por encima y por debajo, Radial-Feed, frente muerto, incluye Wells and Inserts, load oil Rotary switch, conectores tipo espada en el sec., Válvula de descarga de presión, Válvula de drenaje con muestreo, medidor de nivel de liquido, medidor de nivel de temperatura.</t>
  </si>
  <si>
    <t>SUB-TOTAL MEDIA TENSION</t>
  </si>
  <si>
    <t xml:space="preserve">EQUIPOS ELECTRICOS EN BAJA TENSION </t>
  </si>
  <si>
    <t>Modulo de medición MC-01, 150A, 120V/208V, 60Hz, 3 fases, 23 Zócalos (20 usos + 2 Prev. + Totalizador), Main Breaker 150/3, N3R, Normas Edeeste.</t>
  </si>
  <si>
    <t>Modulo de medición MC-02, 150A, 120V/208V, 60Hz, 3 fases, 20 Zócalos (17 usos + 2 Prev. + Totalizador), Main Breaker 150/3, N3R, Normas Edeeste.</t>
  </si>
  <si>
    <t>Modulo de medición MC-03, 150A, 120V/208V, 60Hz, 3 fases, 22 Zócalos (19 usos + 2 Prev. + Totalizador), Main Breaker 150/3, N3R, Normas Edeeste.</t>
  </si>
  <si>
    <t>Modulo de medición MC-04, 150A, 120V/208V, 60Hz, 3 fases, 23 Zócalos (20 usos + 2 Prev. + Totalizador), Main Breaker 150/3, N3R, Normas Edeeste.</t>
  </si>
  <si>
    <t>Modulo de medición MC-05, 150A, 120V/208V, 60Hz, 3 fases, 23 Zócalos (20 usos + 2 Prev. + Totalizador), Main Breaker 125/3, N3R, Normas Edeeste.</t>
  </si>
  <si>
    <t>Modulo de medición MC-06, 150A, 120V/208V, 60Hz, 3 fases, 22 Zócalos (19 usos + 2 Prev. + Totalizador), Main Breaker 125/3, N3R, Normas Edeeste.</t>
  </si>
  <si>
    <t>Modulo de medición MC-07, 150A, 120V/208V, 60Hz, 3 fases, 19 Zócalos (16 usos + 2 Prev. + Totalizador), Main Breaker 125/3, N3R, Normas Edeeste.</t>
  </si>
  <si>
    <t>Panel Tipo PA, PC, PD, PF, PE, 100A, 2F, 5H, 120/208V, 60HZ, 4 espacios, En caja N-1 con: 2 Bkr 20/1.</t>
  </si>
  <si>
    <t>Panel PBC, 100A, 2F, 5H, 120/208V, 60HZ, 8 espacios, En caja N-1 con: 3 Bkr 30/2.</t>
  </si>
  <si>
    <t>Panel PAC3, 100A, 2F, 5H, 120/208V, 60HZ, 8 espacios, En caja N-1 con: 4 Bkr 20/1.</t>
  </si>
  <si>
    <t>Panel PAM, 100A, 2F, 5H, 120/208V, 60HZ, 8 espacios, En caja N-1 con: 7 Bkr 20/1.</t>
  </si>
  <si>
    <t>Panel P/AIRES, 150A, 2F, 5H, 120/208V, 60HZ, 16 espacios, En caja N-1 con: 6 Bkr 20/2.</t>
  </si>
  <si>
    <t>Panel Tipo PC, 100A, 2F, 5H, 120/208V, 60HZ, 8 espacios, En caja N-1 con: 1 Bkr 20/2, 3 Bkr 20/1.</t>
  </si>
  <si>
    <t>Panel PAC1, 100A, 2F, 5H, 120/208V, 60HZ, 8 espacios, En caja N-1 con: 6 Bkr 20/1.</t>
  </si>
  <si>
    <t>Panel PAC4, 100A, 2F, 5H, 120/208V, 60HZ, 8 espacios, En caja N-1 con: 1 Bkr 20/2, 5 Bkr 20/1.</t>
  </si>
  <si>
    <t>Panel PAC4, 100A, 2F, 5H, 120/208V, 60HZ, 16 espacios, En caja N-1 con: 4 Bkr 20/2, 4 Bkr 20/1.</t>
  </si>
  <si>
    <t>Panel PAC2, 100A, 2F, 5H, 120/208V, 60HZ, 8 espacios, En caja N-1 con: 5 Bkr 20/1.</t>
  </si>
  <si>
    <t>Registro 20" x 20" x 4" N-1</t>
  </si>
  <si>
    <t>Registro 12" x 12" x 4" N-1</t>
  </si>
  <si>
    <t>Registro 10" x 10" x 4" N-1</t>
  </si>
  <si>
    <t>Registro 8" x 8" x 4" N-1</t>
  </si>
  <si>
    <t>Registro 4" x 4" x 2" N-1</t>
  </si>
  <si>
    <t xml:space="preserve">SUB-TOTAL EQUIPOS ELECTRICOS EN BAJA TENSION </t>
  </si>
  <si>
    <t xml:space="preserve">ALIMENTADORES </t>
  </si>
  <si>
    <t xml:space="preserve">Alimentador A1 trifásico desde TR-1 hasta MC-01 con 1 X #2/0 THW (P/F), 1 X # 1/0THW (N)  y 1 X  #4THW (T) en 1 X 2´´ Ø Tub. PVC. </t>
  </si>
  <si>
    <t xml:space="preserve">Alimentador A2 trifásico desde TR-1 hasta MC-02 con 1 X #1/0 THW (P/F), 1 X # 2THW (N)  y 1 X  #4THW (T) en 1 X 2´´ Ø Tub. PVC. </t>
  </si>
  <si>
    <t xml:space="preserve">Alimentador A3 monofásico desde MC-01 hasta PB1 con 1 X #8 THW (P/F), 1 X # 10THW (N)  y 1 X  #12THW (T) en 1 X 1´´ Ø Tub. PVC. </t>
  </si>
  <si>
    <t xml:space="preserve">Alimentador A4 monofásico desde MC-01 hasta PB2 con 1 X #8 THW (P/F), 1 X # 10THW (N)  y 1 X  #12THW (T) en 1 X 1´´ Ø Tub. PVC. </t>
  </si>
  <si>
    <t xml:space="preserve">Alimentador A5 monofásico desde MC-01 hasta PB3 con 1 X #8 THW (P/F), 1 X # 10THW (N)  y 1 X  #12THW (T) en 1 X 1´´ Ø Tub. PVC. </t>
  </si>
  <si>
    <t xml:space="preserve">Alimentador A6 monofásico desde MC-01 hasta PB4 con 1 X #8 THW (P/F), 1 X # 10THW (N)  y 1 X  #12THW (T) en 1 X 1´´ Ø Tub. PVC. </t>
  </si>
  <si>
    <t xml:space="preserve">Alimentador A7 monofásico desde MC-01 hasta PB5 con 1 X #8 THW (P/F), 1 X # 10THW (N)  y 1 X  #12THW (T) en 1 X 1´´ Ø Tub. PVC. </t>
  </si>
  <si>
    <t xml:space="preserve">Alimentador A8 monofásico desde MC-01 hasta PB6 con 1 X #8 THW (P/F), 1 X # 10THW (N)  y 1 X  #12THW (T) en 1 X 1´´ Ø Tub. PVC. </t>
  </si>
  <si>
    <t xml:space="preserve">Alimentador A9 monofásico desde MC-01 hasta PB7 con 1 X #8 THW (P/F), 1 X # 10THW (N)  y 1 X  #12THW (T) en 1 X 1´´ Ø Tub. PVC. </t>
  </si>
  <si>
    <t xml:space="preserve">Alimentador A10 monofásico desde MC-01 hasta PB8 con 1 X #8 THW (P/F), 1 X # 10THW (N)  y 1 X  #12THW (T) en 1 X 1´´ Ø Tub. PVC. </t>
  </si>
  <si>
    <t xml:space="preserve">Alimentador A11 monofásico desde MC-01 hasta PB9 con 1 X #8 THW (P/F), 1 X # 10THW (N)  y 1 X  #12THW (T) en 1 X 1´´ Ø Tub. PVC. </t>
  </si>
  <si>
    <t xml:space="preserve">Alimentador A12 monofásico desde MC-01 hasta PB10 con 1 X #8 THW (P/F), 1 X # 10THW (N)  y 1 X  #12THW (T) en 1 X 1´´ Ø Tub. PVC. </t>
  </si>
  <si>
    <t xml:space="preserve">Alimentador A13 monofásico desde MC-01 hasta PB11 con 1 X #8 THW (P/F), 1 X # 10THW (N)  y 1 X  #12THW (T) en 1 X 1´´ Ø Tub. PVC. </t>
  </si>
  <si>
    <t xml:space="preserve">Alimentador A14 monofásico desde MC-01 hasta PB12 con 1 X #8 THW (P/F), 1 X # 10THW (N)  y 1 X  #12THW (T) en 1 X 1´´ Ø Tub. PVC. </t>
  </si>
  <si>
    <t xml:space="preserve">Alimentador A15 monofásico desde MC-01 hasta PB13 con 1 X #8 THW (P/F), 1 X # 10THW (N)  y 1 X  #12THW (T) en 1 X 1´´ Ø Tub. PVC. </t>
  </si>
  <si>
    <t xml:space="preserve">Alimentador A16 monofásico desde MC-01 hasta PB14 con 1 X #8 THW (P/F), 1 X # 10THW (N)  y 1 X  #12THW (T) en 1 X 1´´ Ø Tub. PVC. </t>
  </si>
  <si>
    <t xml:space="preserve">Alimentador A17 monofásico desde MC-01 hasta PB15 con 1 X #8 THW (P/F), 1 X # 10THW (N)  y 1 X  #12THW (T) en 1 X 1´´ Ø Tub. PVC. </t>
  </si>
  <si>
    <t xml:space="preserve">Alimentador A18 monofásico desde MC-01 hasta PC1 con 1 X #8 THW (P/F), 1 X # 10THW (N)  y 1 X  #12THW (T) en 1 X 1´´ Ø Tub. PVC. </t>
  </si>
  <si>
    <t xml:space="preserve">Alimentador A19 monofásico desde MC-01 hasta PC2 con 1 X #8 THW (P/F), 1 X # 10THW (N)  y 1 X  #12THW (T) en 1 X 1´´ Ø Tub. PVC. </t>
  </si>
  <si>
    <t xml:space="preserve">Alimentador A20 monofásico desde MC-01 hasta PC3 con 1 X #8 THW (P/F), 1 X # 10THW (N)  y 1 X  #12THW (T) en 1 X 1´´ Ø Tub. PVC. </t>
  </si>
  <si>
    <t xml:space="preserve">Alimentador A21 monofásico desde MC-01 hasta PAM con 1 X #8 THW (P/F), 1 X # 10THW (N)  y 1 X  #12THW (T) en 1 X 1´´ Ø Tub. PVC. </t>
  </si>
  <si>
    <t xml:space="preserve">Alimentador A22 monofásico desde MC-01 hasta PBC con 1 X #2 THW (P/F), 1 X # 4THW (N)  y 1 X  #6THW (T) en 1 X 2´´ Ø Tub. PVC. </t>
  </si>
  <si>
    <t xml:space="preserve">Alimentador A23 monofásico desde MC-01 hasta PAIRES con 1 X #4 THW (P/F), 1 X # 6THW (N)  y 1 X  #8THW (T) en 1 X 1.5´´ Ø Tub. PVC. </t>
  </si>
  <si>
    <t xml:space="preserve">Alimentador A24 monofásico desde MC-02 hasta PE1 con 1 X #8 THW (P/F), 1 X # 10THW (N)  y 1 X  #12THW (T) en 1 X 1´´ Ø Tub. PVC. </t>
  </si>
  <si>
    <t xml:space="preserve">Alimentador A25 monofásico desde MC-02 hasta PE2 con 1 X #8 THW (P/F), 1 X # 10THW (N)  y 1 X  #12THW (T) en 1 X 1´´ Ø Tub. PVC. </t>
  </si>
  <si>
    <t xml:space="preserve">Alimentador A26 monofásico desde MC-02 hasta PE3 con 1 X #8 THW (P/F), 1 X # 10THW (N)  y 1 X  #12THW (T) en 1 X 1´´ Ø Tub. PVC. </t>
  </si>
  <si>
    <t xml:space="preserve">Alimentador A27 monofásico desde MC-02 hasta PE4 con 1 X #8 THW (P/F), 1 X # 10THW (N)  y 1 X  #12THW (T) en 1 X 1´´ Ø Tub. PVC. </t>
  </si>
  <si>
    <t xml:space="preserve">Alimentador A28 monofásico desde MC-02 hasta PE5 con 1 X #8 THW (P/F), 1 X # 10THW (N)  y 1 X  #12THW (T) en 1 X 1´´ Ø Tub. PVC. </t>
  </si>
  <si>
    <t xml:space="preserve">Alimentador A29 monofásico desde MC-02 hasta PE6 con 1 X #8 THW (P/F), 1 X # 10THW (N)  y 1 X  #12THW (T) en 1 X 1´´ Ø Tub. PVC. </t>
  </si>
  <si>
    <t xml:space="preserve">Alimentador A30 monofásico desde MC-02 hasta PE7 con 1 X #8 THW (P/F), 1 X # 10THW (N)  y 1 X  #12THW (T) en 1 X 1´´ Ø Tub. PVC. </t>
  </si>
  <si>
    <t xml:space="preserve">Alimentador A31 monofásico desde MC-02 hasta PE8 con 1 X #8 THW (P/F), 1 X # 10THW (N)  y 1 X  #12THW (T) en 1 X 1´´ Ø Tub. PVC. </t>
  </si>
  <si>
    <t xml:space="preserve">Alimentador A32 monofásico desde MC-02 hasta PE9 con 1 X #8 THW (P/F), 1 X # 10THW (N)  y 1 X  #12THW (T) en 1 X 1´´ Ø Tub. PVC. </t>
  </si>
  <si>
    <t xml:space="preserve">Alimentador A33 monofásico desde MC-02 hasta PE10 con 1 X #8 THW (P/F), 1 X # 10THW (N)  y 1 X  #12THW (T) en 1 X 1´´ Ø Tub. PVC. </t>
  </si>
  <si>
    <t xml:space="preserve">Alimentador A34 monofásico desde MC-02 hasta PE11 con 1 X #8 THW (P/F), 1 X # 10THW (N)  y 1 X  #12THW (T) en 1 X 1´´ Ø Tub. PVC. </t>
  </si>
  <si>
    <t xml:space="preserve">Alimentador A35 monofásico desde MC-02 hasta PE12 con 1 X #8 THW (P/F), 1 X # 10THW (N)  y 1 X  #12THW (T) en 1 X 1´´ Ø Tub. PVC. </t>
  </si>
  <si>
    <t xml:space="preserve">Alimentador A36 monofásico desde MC-02 hasta PE13 con 1 X #8 THW (P/F), 1 X # 10THW (N)  y 1 X  #12THW (T) en 1 X 1´´ Ø Tub. PVC. </t>
  </si>
  <si>
    <t xml:space="preserve">Alimentador A37 monofásico desde MC-02 hasta PE14 con 1 X #8 THW (P/F), 1 X # 10THW (N)  y 1 X  #12THW (T) en 1 X 1´´ Ø Tub. PVC. </t>
  </si>
  <si>
    <t xml:space="preserve">Alimentador A38 monofásico desde MC-02 hasta PE15 con 1 X #8 THW (P/F), 1 X # 10THW (N)  y 1 X  #12THW (T) en 1 X 1´´ Ø Tub. PVC. </t>
  </si>
  <si>
    <t xml:space="preserve">Alimentador A39 monofásico desde MC-02 hasta PE16 con 1 X #8 THW (P/F), 1 X # 10THW (N)  y 1 X  #12THW (T) en 1 X 1´´ Ø Tub. PVC. </t>
  </si>
  <si>
    <t xml:space="preserve">Alimentador A40 monofásico desde MC-02 hasta PAC3 con 1 X #8 THW (P/F), 1 X # 10THW (N)  y 1 X  #12THW (T) en 1 X 1´´ Ø Tub. PVC. </t>
  </si>
  <si>
    <t xml:space="preserve">Alimentador A41 trifásico desde TR-2 hasta MC-03 con 1 X #1/0 THW (P/F), 1 X # 2THW (N)  y 1 X  #4THW (T) en 1 X 2´´ Ø Tub. PVC. </t>
  </si>
  <si>
    <t xml:space="preserve">Alimentador A42 trifásico desde TR-2 hasta MC-04 con 1 X #1/0 THW (P/F), 1 X # 2THW (N)  y 1 X  #4THW (T) en 1 X 2´´ Ø Tub. PVC. </t>
  </si>
  <si>
    <t xml:space="preserve">Alimentador A43 trifásico desde TR-2 hasta MC-05 con 1 X #1/0 THW (P/F), 1 X # 2THW (N)  y 1 X  #4THW (T) en 1 X 2´´ Ø Tub. PVC. </t>
  </si>
  <si>
    <t xml:space="preserve">Alimentador A44 trifásico desde TR-2 hasta MC-06 con 1 X #1/0 THW (P/F), 1 X # 2THW (N)  y 1 X  #4THW (T) en 1 X 2´´ Ø Tub. PVC. </t>
  </si>
  <si>
    <t xml:space="preserve">Alimentador A45 trifásico desde TR-2 hasta MC-07 con 1 X #1/0 THW (P/F), 1 X # 2THW (N)  y 1 X  #4THW (T) en 1 X 2´´ Ø Tub. PVC. </t>
  </si>
  <si>
    <t xml:space="preserve">Alimentador A46 monofásico desde MC-03 hasta PC7 con 1 X #8 THW (P/F), 1 X # 10THW (N)  y 1 X  #10THW (T) en 1 X 1´´ Ø Tub. PVC. </t>
  </si>
  <si>
    <t xml:space="preserve">Alimentador A47 monofásico desde MC-03 hasta PC8 con 1 X #8 THW (P/F), 1 X # 10THW (N)  y 1 X  #10THW (T) en 1 X 1´´ Ø Tub. PVC. </t>
  </si>
  <si>
    <t xml:space="preserve">Alimentador A48 monofásico desde MC-03 hasta PC9 con 1 X #8 THW (P/F), 1 X # 10THW (N)  y 1 X  #10THW (T) en 1 X 1´´ Ø Tub. PVC. </t>
  </si>
  <si>
    <t xml:space="preserve">Alimentador A49 monofásico desde MC-03 hasta PC10 con 1 X #8 THW (P/F), 1 X # 10THW (N)  y 1 X  #10THW (T) en 1 X 1´´ Ø Tub. PVC. </t>
  </si>
  <si>
    <t>v1.-</t>
  </si>
  <si>
    <t xml:space="preserve">Alimentador A50 monofásico desde MC-03 hasta PC17 con 1 X #8 THW (P/F), 1 X # 10THW (N)  y 1 X  #10THW (T) en 1 X 1´´ Ø Tub. PVC. </t>
  </si>
  <si>
    <t>w1.-</t>
  </si>
  <si>
    <t xml:space="preserve">Alimentador A51 monofásico desde MC-03 hasta PC18 con 1 X #8 THW (P/F), 1 X # 10THW (N)  y 1 X  #10THW (T) en 1 X 1´´ Ø Tub. PVC. </t>
  </si>
  <si>
    <t>x1.-</t>
  </si>
  <si>
    <t xml:space="preserve">Alimentador A52 monofásico desde MC-03 hasta PC19 con 1 X #8 THW (P/F), 1 X # 10THW (N)  y 1 X  #10THW (T) en 1 X 1´´ Ø Tub. PVC. </t>
  </si>
  <si>
    <t>y1.-</t>
  </si>
  <si>
    <t xml:space="preserve">Alimentador A53 monofásico desde MC-03 hasta PC20 con 1 X #8 THW (P/F), 1 X # 10THW (N)  y 1 X  #10THW (T) en 1 X 1´´ Ø Tub. PVC. </t>
  </si>
  <si>
    <t>z1.-</t>
  </si>
  <si>
    <t xml:space="preserve">Alimentador A54 monofásico desde MC-03 hasta PC21 con 1 X #8 THW (P/F), 1 X # 10THW (N)  y 1 X  #10THW (T) en 1 X 1´´ Ø Tub. PVC. </t>
  </si>
  <si>
    <t>a2.-</t>
  </si>
  <si>
    <t xml:space="preserve">Alimentador A55 monofásico desde MC-03 hasta PC22 con 1 X #8 THW (P/F), 1 X # 10THW (N)  y 1 X  #10THW (T) en 1 X 1´´ Ø Tub. PVC. </t>
  </si>
  <si>
    <t>b2.-</t>
  </si>
  <si>
    <t xml:space="preserve">Alimentador A56 monofásico desde MC-03 hasta PC23 con 1 X #8 THW (P/F), 1 X # 10THW (N)  y 1 X  #10THW (T) en 1 X 1´´ Ø Tub. PVC. </t>
  </si>
  <si>
    <t>c2.-</t>
  </si>
  <si>
    <t xml:space="preserve">Alimentador A57 monofásico desde MC-03 hasta PC24 con 1 X #8 THW (P/F), 1 X # 10THW (N)  y 1 X  #10THW (T) en 1 X 1´´ Ø Tub. PVC. </t>
  </si>
  <si>
    <t>d2.-</t>
  </si>
  <si>
    <t xml:space="preserve">Alimentador A58 monofásico desde MC-03 hasta PC25 con 1 X #8 THW (P/F), 1 X # 10THW (N)  y 1 X  #10THW (T) en 1 X 1´´ Ø Tub. PVC. </t>
  </si>
  <si>
    <t>e2.-</t>
  </si>
  <si>
    <t xml:space="preserve">Alimentador A59 monofásico desde MC-03 hasta PC26 con 1 X #8 THW (P/F), 1 X # 10THW (N)  y 1 X  #10THW (T) en 1 X 1´´ Ø Tub. PVC. </t>
  </si>
  <si>
    <t>f2.-</t>
  </si>
  <si>
    <t xml:space="preserve">Alimentador A60 monofásico desde MC-03 hasta PC27 con 1 X #8 THW (P/F), 1 X # 10THW (N)  y 1 X  #10THW (T) en 1 X 1´´ Ø Tub. PVC. </t>
  </si>
  <si>
    <t>g2.-</t>
  </si>
  <si>
    <t xml:space="preserve">Alimentador A61 monofásico desde MC-03 hasta PC28 con 1 X #8 THW (P/F), 1 X # 10THW (N)  y 1 X  #10THW (T) en 1 X 1´´ Ø Tub. PVC. </t>
  </si>
  <si>
    <t>h2.-</t>
  </si>
  <si>
    <t xml:space="preserve">Alimentador A62 monofásico desde MC-03 hasta PC29 con 1 X #8 THW (P/F), 1 X # 10THW (N)  y 1 X  #10THW (T) en 1 X 1´´ Ø Tub. PVC. </t>
  </si>
  <si>
    <t>i2.-</t>
  </si>
  <si>
    <t xml:space="preserve">Alimentador A63 monofásico desde MC-03 hasta PC30 con 1 X #8 THW (P/F), 1 X # 10THW (N)  y 1 X  #10THW (T) en 1 X 1´´ Ø Tub. PVC. </t>
  </si>
  <si>
    <t>j2.-</t>
  </si>
  <si>
    <t xml:space="preserve">Alimentador A64 monofásico desde MC-03 hasta PC31 con 1 X #8 THW (P/F), 1 X # 10THW (N)  y 1 X  #10THW (T) en 1 X 1´´ Ø Tub. PVC. </t>
  </si>
  <si>
    <t>k2.-</t>
  </si>
  <si>
    <t xml:space="preserve">Alimentador A65 monofásico desde MC-04 hasta PC4 con 1 X #8 THW (P/F), 1 X # 10THW (N)  y 1 X  #10THW (T) en 1 X 1´´ Ø Tub. PVC. </t>
  </si>
  <si>
    <t>l2.-</t>
  </si>
  <si>
    <t xml:space="preserve">Alimentador A66 monofásico desde MC-04 hasta PC5 con 1 X #8 THW (P/F), 1 X # 10THW (N)  y 1 X  #10THW (T) en 1 X 1´´ Ø Tub. PVC. </t>
  </si>
  <si>
    <t>m2.-</t>
  </si>
  <si>
    <t xml:space="preserve">Alimentador A67 monofásico desde MC-04 hasta PC6 con 1 X #8 THW (P/F), 1 X # 10THW (N)  y 1 X  #10THW (T) en 1 X 1´´ Ø Tub. PVC. </t>
  </si>
  <si>
    <t>n2.-</t>
  </si>
  <si>
    <t xml:space="preserve">Alimentador A68 monofásico desde MC-04 hasta PC11 con 1 X #8 THW (P/F), 1 X # 10THW (N)  y 1 X  #10THW (T) en 1 X 1´´ Ø Tub. PVC. </t>
  </si>
  <si>
    <t>ñ2.-</t>
  </si>
  <si>
    <t xml:space="preserve">Alimentador A69 monofásico desde MC-04 hasta PC12 con 1 X #8 THW (P/F), 1 X # 10THW (N)  y 1 X  #10THW (T) en 1 X 1´´ Ø Tub. PVC. </t>
  </si>
  <si>
    <t>o2.-</t>
  </si>
  <si>
    <t xml:space="preserve">Alimentador A70 monofásico desde MC-04 hasta PC13 con 1 X #8 THW (P/F), 1 X # 10THW (N)  y 1 X  #10THW (T) en 1 X 1´´ Ø Tub. PVC. </t>
  </si>
  <si>
    <t>p2.-</t>
  </si>
  <si>
    <t xml:space="preserve">Alimentador A71 monofásico desde MC-04 hasta PC14 con 1 X #8 THW (P/F), 1 X # 10THW (N)  y 1 X  #10THW (T) en 1 X 1´´ Ø Tub. PVC. </t>
  </si>
  <si>
    <t>q2.-</t>
  </si>
  <si>
    <t xml:space="preserve">Alimentador A72 monofásico desde MC-04 hasta PC15 con 1 X #8 THW (P/F), 1 X # 10THW (N)  y 1 X  #10THW (T) en 1 X 1´´ Ø Tub. PVC. </t>
  </si>
  <si>
    <t>r2.-</t>
  </si>
  <si>
    <t xml:space="preserve">Alimentador A73 monofásico desde MC-04 hasta PC16 con 1 X #8 THW (P/F), 1 X # 10THW (N)  y 1 X  #10THW (T) en 1 X 1´´ Ø Tub. PVC. </t>
  </si>
  <si>
    <t>s2.-</t>
  </si>
  <si>
    <t xml:space="preserve">Alimentador A74 monofásico desde MC-04 hasta PAC2 con 1 X #8 THW (P/F), 1 X # 10THW (N)  y 1 X  #10THW (T) en 1 X 1´´ Ø Tub. PVC. </t>
  </si>
  <si>
    <t>t2.-</t>
  </si>
  <si>
    <t xml:space="preserve">Alimentador A75 monofásico desde MC-04 hasta PA19 con 1 X #8 THW (P/F), 1 X # 10THW (N)  y 1 X  #10THW (T) en 1 X 1´´ Ø Tub. PVC. </t>
  </si>
  <si>
    <t>u2.-</t>
  </si>
  <si>
    <t xml:space="preserve">Alimentador A76 monofásico desde MC-04 hasta PA20 con 1 X #8 THW (P/F), 1 X # 10THW (N)  y 1 X  #10THW (T) en 1 X 1´´ Ø Tub. PVC. </t>
  </si>
  <si>
    <t>v2.-</t>
  </si>
  <si>
    <t xml:space="preserve">Alimentador A77 monofásico desde MC-04 hasta PA21 con 1 X #8 THW (P/F), 1 X # 10THW (N)  y 1 X  #10THW (T) en 1 X 1´´ Ø Tub. PVC. </t>
  </si>
  <si>
    <t>w2.-</t>
  </si>
  <si>
    <t xml:space="preserve">Alimentador A78 monofásico desde MC-04 hasta PA22 con 1 X #8 THW (P/F), 1 X # 10THW (N)  y 1 X  #10THW (T) en 1 X 1´´ Ø Tub. PVC. </t>
  </si>
  <si>
    <t>x2.-</t>
  </si>
  <si>
    <t xml:space="preserve">Alimentador A79 monofásico desde MC-04 hasta PA23 con 1 X #8 THW (P/F), 1 X # 10THW (N)  y 1 X  #10THW (T) en 1 X 1´´ Ø Tub. PVC. </t>
  </si>
  <si>
    <t>y2.-</t>
  </si>
  <si>
    <t xml:space="preserve">Alimentador A80 monofásico desde MC-04 hasta PA24 con 1 X #8 THW (P/F), 1 X # 10THW (N)  y 1 X  #10THW (T) en 1 X 1´´ Ø Tub. PVC. </t>
  </si>
  <si>
    <t>z2.-</t>
  </si>
  <si>
    <t xml:space="preserve">Alimentador A81 monofásico desde MC-04 hasta PA25 con 1 X #8 THW (P/F), 1 X # 10THW (N)  y 1 X  #10THW (T) en 1 X 1´´ Ø Tub. PVC. </t>
  </si>
  <si>
    <t>a3.-</t>
  </si>
  <si>
    <t xml:space="preserve">Alimentador A82 monofásico desde MC-04 hasta PA18 con 1 X #8 THW (P/F), 1 X # 10THW (N)  y 1 X  #10THW (T) en 1 X 1´´ Ø Tub. PVC. </t>
  </si>
  <si>
    <t>b3.-</t>
  </si>
  <si>
    <t xml:space="preserve">Alimentador A83 monofásico desde MC-04 hasta PA28 con 1 X #8 THW (P/F), 1 X # 10THW (N)  y 1 X  #10THW (T) en 1 X 1´´ Ø Tub. PVC. </t>
  </si>
  <si>
    <t>c3.-</t>
  </si>
  <si>
    <t xml:space="preserve">Alimentador A84 monofásico desde MC-05 hasta PA1 con 1 X #8 THW (P/F), 1 X # 10THW (N)  y 1 X  #10THW (T) en 1 X 1´´ Ø Tub. PVC. </t>
  </si>
  <si>
    <t>d3.-</t>
  </si>
  <si>
    <t xml:space="preserve">Alimentador A85 monofásico desde MC-05 hasta PA2 con 1 X #8 THW (P/F), 1 X # 10THW (N)  y 1 X  #10THW (T) en 1 X 1´´ Ø Tub. PVC. </t>
  </si>
  <si>
    <t>e3.-</t>
  </si>
  <si>
    <t xml:space="preserve">Alimentador A86 monofásico desde MC-05 hasta PA3 con 1 X #8 THW (P/F), 1 X # 10THW (N)  y 1 X  #10THW (T) en 1 X 1´´ Ø Tub. PVC. </t>
  </si>
  <si>
    <t>f3.-</t>
  </si>
  <si>
    <t xml:space="preserve">Alimentador A87 monofásico desde MC-05 hasta PA4 con 1 X #8 THW (P/F), 1 X # 10THW (N)  y 1 X  #10THW (T) en 1 X 1´´ Ø Tub. PVC. </t>
  </si>
  <si>
    <t>g3.-</t>
  </si>
  <si>
    <t xml:space="preserve">Alimentador A88 monofásico desde MC-05 hasta PA5 con 1 X #8 THW (P/F), 1 X # 10THW (N)  y 1 X  #10THW (T) en 1 X 1´´ Ø Tub. PVC. </t>
  </si>
  <si>
    <t>h3.-</t>
  </si>
  <si>
    <t xml:space="preserve">Alimentador A89 monofásico desde MC-05 hasta PA6 con 1 X #8 THW (P/F), 1 X # 10THW (N)  y 1 X  #10THW (T) en 1 X 1´´ Ø Tub. PVC. </t>
  </si>
  <si>
    <t>i3.-</t>
  </si>
  <si>
    <t xml:space="preserve">Alimentador A90 monofásico desde MC-05 hasta PA7 con 1 X #8 THW (P/F), 1 X # 10THW (N)  y 1 X  #10THW (T) en 1 X 1´´ Ø Tub. PVC. </t>
  </si>
  <si>
    <t>j3.-</t>
  </si>
  <si>
    <t xml:space="preserve">Alimentador A91 monofásico desde MC-05 hasta PA8 con 1 X #8 THW (P/F), 1 X # 10THW (N)  y 1 X  #10THW (T) en 1 X 1´´ Ø Tub. PVC. </t>
  </si>
  <si>
    <t>k3.-</t>
  </si>
  <si>
    <t xml:space="preserve">Alimentador A92 monofásico desde MC-05 hasta PA9 con 1 X #8 THW (P/F), 1 X # 10THW (N)  y 1 X  #10THW (T) en 1 X 1´´ Ø Tub. PVC. </t>
  </si>
  <si>
    <t>l3.-</t>
  </si>
  <si>
    <t xml:space="preserve">Alimentador A93 monofásico desde MC-05 hasta PA10 con 1 X #8 THW (P/F), 1 X # 10THW (N)  y 1 X  #10THW (T) en 1 X 1´´ Ø Tub. PVC. </t>
  </si>
  <si>
    <t>m3.-</t>
  </si>
  <si>
    <t xml:space="preserve">Alimentador A94 monofásico desde MC-05 hasta PA11 con 1 X #8 THW (P/F), 1 X # 10THW (N)  y 1 X  #10THW (T) en 1 X 1´´ Ø Tub. PVC. </t>
  </si>
  <si>
    <t>n3.-</t>
  </si>
  <si>
    <t xml:space="preserve">Alimentador A95 monofásico desde MC-05 hasta PA12 con 1 X #8 THW (P/F), 1 X # 10THW (N)  y 1 X  #10THW (T) en 1 X 1´´ Ø Tub. PVC. </t>
  </si>
  <si>
    <t>ñ3.-</t>
  </si>
  <si>
    <t xml:space="preserve">Alimentador A96 monofásico desde MC-05 hasta PA13 con 1 X #8 THW (P/F), 1 X # 10THW (N)  y 1 X  #10THW (T) en 1 X 1´´ Ø Tub. PVC. </t>
  </si>
  <si>
    <t>o3.-</t>
  </si>
  <si>
    <t xml:space="preserve">Alimentador A97 monofásico desde MC-05 hasta PA14 con 1 X #8 THW (P/F), 1 X # 10THW (N)  y 1 X  #10THW (T) en 1 X 1´´ Ø Tub. PVC. </t>
  </si>
  <si>
    <t>p3.-</t>
  </si>
  <si>
    <t xml:space="preserve">Alimentador A98 monofásico desde MC-05 hasta PA15 con 1 X #8 THW (P/F), 1 X # 10THW (N)  y 1 X  #10THW (T) en 1 X 1´´ Ø Tub. PVC. </t>
  </si>
  <si>
    <t>q3-</t>
  </si>
  <si>
    <t xml:space="preserve">Alimentador A99 monofásico desde MC-05 hasta PA16 con 1 X #8 THW (P/F), 1 X # 10THW (N)  y 1 X  #10THW (T) en 1 X 1´´ Ø Tub. PVC. </t>
  </si>
  <si>
    <t>r3.-</t>
  </si>
  <si>
    <t xml:space="preserve">Alimentador A100 monofásico desde MC-05 hasta PA17 con 1 X #8 THW (P/F), 1 X # 10THW (N)  y 1 X  #10THW (T) en 1 X 1´´ Ø Tub. PVC. </t>
  </si>
  <si>
    <t>s3.-</t>
  </si>
  <si>
    <t xml:space="preserve">Alimentador A101 monofásico desde MC-05 hasta PA27 con 1 X #8 THW (P/F), 1 X # 10THW (N)  y 1 X  #10THW (T) en 1 X 1´´ Ø Tub. PVC. </t>
  </si>
  <si>
    <t>t3.-</t>
  </si>
  <si>
    <t xml:space="preserve">Alimentador A102 monofásico desde MC-05 hasta PA28 con 1 X #8 THW (P/F), 1 X # 10THW (N)  y 1 X  #10THW (T) en 1 X 1´´ Ø Tub. PVC. </t>
  </si>
  <si>
    <t>u3.-</t>
  </si>
  <si>
    <t xml:space="preserve">Alimentador A103 monofásico desde MC-05 hasta PAC1 con 1 X #8 THW (P/F), 1 X # 10THW (N)  y 1 X  #10THW (T) en 1 X 1´´ Ø Tub. PVC. </t>
  </si>
  <si>
    <t>v3.-</t>
  </si>
  <si>
    <t xml:space="preserve">Alimentador A104 monofásico desde MC-06 hasta PD1 con 1 X #8 THW (P/F), 1 X # 10THW (N)  y 1 X  #10THW (T) en 1 X 1´´ Ø Tub. PVC. </t>
  </si>
  <si>
    <t>x3.-</t>
  </si>
  <si>
    <t xml:space="preserve">Alimentador A105 monofásico desde MC-06 hasta PD2 con 1 X #8 THW (P/F), 1 X # 10THW (N)  y 1 X  #10THW (T) en 1 X 1´´ Ø Tub. PVC. </t>
  </si>
  <si>
    <t>y3.-</t>
  </si>
  <si>
    <t xml:space="preserve">Alimentador A106 monofásico desde MC-06 hasta PD3 con 1 X #8 THW (P/F), 1 X # 10THW (N)  y 1 X  #10THW (T) en 1 X 1´´ Ø Tub. PVC. </t>
  </si>
  <si>
    <t>z3.-</t>
  </si>
  <si>
    <t xml:space="preserve">Alimentador A107 monofásico desde MC-06 hasta PD4 con 1 X #8 THW (P/F), 1 X # 10THW (N)  y 1 X  #10THW (T) en 1 X 1´´ Ø Tub. PVC. </t>
  </si>
  <si>
    <t>a4.-</t>
  </si>
  <si>
    <t xml:space="preserve">Alimentador A108 monofásico desde MC-06 hasta PD5 con 1 X #8 THW (P/F), 1 X # 10THW (N)  y 1 X  #10THW (T) en 1 X 1´´ Ø Tub. PVC. </t>
  </si>
  <si>
    <t>b4.-</t>
  </si>
  <si>
    <t xml:space="preserve">Alimentador A109 monofásico desde MC-06 hasta PD6 con 1 X #8 THW (P/F), 1 X # 10THW (N)  y 1 X  #10THW (T) en 1 X 1´´ Ø Tub. PVC. </t>
  </si>
  <si>
    <t>c4.-</t>
  </si>
  <si>
    <t xml:space="preserve">Alimentador A110 monofásico desde MC-06 hasta PD7 con 1 X #8 THW (P/F), 1 X # 10THW (N)  y 1 X  #10THW (T) en 1 X 1´´ Ø Tub. PVC. </t>
  </si>
  <si>
    <t>d4.-</t>
  </si>
  <si>
    <t xml:space="preserve">Alimentador A111 monofásico desde MC-06 hasta PD8 con 1 X #8 THW (P/F), 1 X # 10THW (N)  y 1 X  #10THW (T) en 1 X 1´´ Ø Tub. PVC. </t>
  </si>
  <si>
    <t>e4.-</t>
  </si>
  <si>
    <t xml:space="preserve">Alimentador A112 monofásico desde MC-06 hasta PD9 con 1 X #8 THW (P/F), 1 X # 10THW (N)  y 1 X  #10THW (T) en 1 X 1´´ Ø Tub. PVC. </t>
  </si>
  <si>
    <t>f4.-</t>
  </si>
  <si>
    <t xml:space="preserve">Alimentador A113 monofásico desde MC-06 hasta PD10 con 1 X #8 THW (P/F), 1 X # 10THW (N)  y 1 X  #10THW (T) en 1 X 1´´ Ø Tub. PVC. </t>
  </si>
  <si>
    <t>g4.-</t>
  </si>
  <si>
    <t xml:space="preserve">Alimentador A114 monofásico desde MC-06 hasta PD11 con 1 X #8 THW (P/F), 1 X # 10THW (N)  y 1 X  #10THW (T) en 1 X 1´´ Ø Tub. PVC. </t>
  </si>
  <si>
    <t>h4.-</t>
  </si>
  <si>
    <t xml:space="preserve">Alimentador A115 monofásico desde MC-06 hasta PD12 con 1 X #8 THW (P/F), 1 X # 10THW (N)  y 1 X  #10THW (T) en 1 X 1´´ Ø Tub. PVC. </t>
  </si>
  <si>
    <t>i4.-</t>
  </si>
  <si>
    <t xml:space="preserve">Alimentador A116 monofásico desde MC-06 hasta PD13 con 1 X #8 THW (P/F), 1 X # 10THW (N)  y 1 X  #10THW (T) en 1 X 1´´ Ø Tub. PVC. </t>
  </si>
  <si>
    <t>j4.-</t>
  </si>
  <si>
    <t xml:space="preserve">Alimentador A117 monofásico desde MC-06 hasta PAC4 con 1 X #8 THW (P/F), 1 X # 10THW (N)  y 1 X  #10THW (T) en 1 X 1´´ Ø Tub. PVC. </t>
  </si>
  <si>
    <t>k4.-</t>
  </si>
  <si>
    <t xml:space="preserve">Alimentador A118 monofásico desde MC-06 hasta PD15 con 1 X #8 THW (P/F), 1 X # 10THW (N)  y 1 X  #10THW (T) en 1 X 1´´ Ø Tub. PVC. </t>
  </si>
  <si>
    <t>l4.-</t>
  </si>
  <si>
    <t xml:space="preserve">Alimentador A119 monofásico desde MC-06 hasta PD16 con 1 X #8 THW (P/F), 1 X # 10THW (N)  y 1 X  #10THW (T) en 1 X 1´´ Ø Tub. PVC. </t>
  </si>
  <si>
    <t>m4.-</t>
  </si>
  <si>
    <t xml:space="preserve">Alimentador A120 monofásico desde MC-06 hasta PD17 con 1 X #8 THW (P/F), 1 X # 10THW (N)  y 1 X  #10THW (T) en 1 X 1´´ Ø Tub. PVC. </t>
  </si>
  <si>
    <t>n4.-</t>
  </si>
  <si>
    <t xml:space="preserve">Alimentador A121 monofásico desde MC-06 hasta PD18 con 1 X #8 THW (P/F), 1 X # 10THW (N)  y 1 X  #10THW (T) en 1 X 1´´ Ø Tub. PVC. </t>
  </si>
  <si>
    <t>ñ4.-</t>
  </si>
  <si>
    <t xml:space="preserve">Alimentador A122 monofásico desde MC-06 hasta PD19 con 1 X #8 THW (P/F), 1 X # 10THW (N)  y 1 X  #10THW (T) en 1 X 1´´ Ø Tub. PVC. </t>
  </si>
  <si>
    <t>o4.-</t>
  </si>
  <si>
    <t xml:space="preserve">Alimentador A123 monofásico desde MC-07 hasta PF1 con 1 X #8 THW (P/F), 1 X # 10THW (N)  y 1 X  #10THW (T) en 1 X 1´´ Ø Tub. PVC. </t>
  </si>
  <si>
    <t>p4.-</t>
  </si>
  <si>
    <t xml:space="preserve">Alimentador A124 monofásico desde MC-07 hasta PF2 con 1 X #8 THW (P/F), 1 X # 10THW (N)  y 1 X  #10THW (T) en 1 X 1´´ Ø Tub. PVC. </t>
  </si>
  <si>
    <t>q4.-</t>
  </si>
  <si>
    <t xml:space="preserve">Alimentador A125 monofásico desde MC-07 hasta PF3 con 1 X #8 THW (P/F), 1 X # 10THW (N)  y 1 X  #10THW (T) en 1 X 1´´ Ø Tub. PVC. </t>
  </si>
  <si>
    <t>r4.-</t>
  </si>
  <si>
    <t xml:space="preserve">Alimentador A126 monofásico desde MC-07 hasta PF4 con 1 X #8 THW (P/F), 1 X # 10THW (N)  y 1 X  #10THW (T) en 1 X 1´´ Ø Tub. PVC. </t>
  </si>
  <si>
    <t xml:space="preserve">Alimentador A127 monofásico desde MC-07 hasta PF5 con 1 X #8 THW (P/F), 1 X # 10THW (N)  y 1 X  #10THW (T) en 1 X 1´´ Ø Tub. PVC. </t>
  </si>
  <si>
    <t>s4.-</t>
  </si>
  <si>
    <t xml:space="preserve">Alimentador A128 monofásico desde MC-07 hasta PF6 con 1 X #8 THW (P/F), 1 X # 10THW (N)  y 1 X  #10THW (T) en 1 X 1´´ Ø Tub. PVC. </t>
  </si>
  <si>
    <t>t4.-</t>
  </si>
  <si>
    <t xml:space="preserve">Alimentador A129 monofásico desde MC-07 hasta PF7 con 1 X #8 THW (P/F), 1 X # 10THW (N)  y 1 X  #10THW (T) en 1 X 1´´ Ø Tub. PVC. </t>
  </si>
  <si>
    <t>u4.-</t>
  </si>
  <si>
    <t xml:space="preserve">Alimentador A130 monofásico desde MC-07 hasta PF8 con 1 X #8 THW (P/F), 1 X # 10THW (N)  y 1 X  #10THW (T) en 1 X 1´´ Ø Tub. PVC. </t>
  </si>
  <si>
    <t>v4.-</t>
  </si>
  <si>
    <t xml:space="preserve">Alimentador A131 monofásico desde MC-07 hasta PF9 con 1 X #8 THW (P/F), 1 X # 10THW (N)  y 1 X  #10THW (T) en 1 X 1´´ Ø Tub. PVC. </t>
  </si>
  <si>
    <t>w4.-</t>
  </si>
  <si>
    <t xml:space="preserve">Alimentador A132 monofásico desde MC-07 hasta PF10 con 1 X #8 THW (P/F), 1 X # 10THW (N)  y 1 X  #10THW (T) en 1 X 1´´ Ø Tub. PVC. </t>
  </si>
  <si>
    <t>x4.-</t>
  </si>
  <si>
    <t xml:space="preserve">Alimentador A133 monofásico desde MC-07 hasta PF11 con 1 X #8 THW (P/F), 1 X # 10THW (N)  y 1 X  #10THW (T) en 1 X 1´´ Ø Tub. PVC. </t>
  </si>
  <si>
    <t>y4.-</t>
  </si>
  <si>
    <t xml:space="preserve">Alimentador A134 monofásico desde MC-07 hasta PF12 con 1 X #8 THW (P/F), 1 X # 10THW (N)  y 1 X  #10THW (T) en 1 X 1´´ Ø Tub. PVC. </t>
  </si>
  <si>
    <t>z4.-</t>
  </si>
  <si>
    <t xml:space="preserve">Alimentador A135 monofásico desde MC-07 hasta PF13 con 1 X #8 THW (P/F), 1 X # 10THW (N)  y 1 X  #10THW (T) en 1 X 1´´ Ø Tub. PVC. </t>
  </si>
  <si>
    <t>a5.-</t>
  </si>
  <si>
    <t xml:space="preserve">Alimentador A136 monofásico desde MC-07 hasta PF14 con 1 X #8 THW (P/F), 1 X # 10THW (N)  y 1 X  #10THW (T) en 1 X 1´´ Ø Tub. PVC. </t>
  </si>
  <si>
    <t>b5.-</t>
  </si>
  <si>
    <t xml:space="preserve">Alimentador A137 monofásico desde MC-07 hasta PF15 con 1 X #8 THW (P/F), 1 X # 10THW (N)  y 1 X  #10THW (T) en 1 X 1´´ Ø Tub. PVC. </t>
  </si>
  <si>
    <t>c5.-</t>
  </si>
  <si>
    <t xml:space="preserve">Alimentador A138 monofásico desde MC-07 hasta PAC5 con 1 X #6 THW (P/F), 1 X # 8THW (N)  y 1 X  #10THW (T) en 1 X 1´´ Ø Tub. PVC. </t>
  </si>
  <si>
    <t xml:space="preserve">SUB-TOTAL ALIMENTADORES </t>
  </si>
  <si>
    <t xml:space="preserve">SALIDAS ELECTRICAS </t>
  </si>
  <si>
    <t>Salida para iluminación Cenital en tub. PVC SDR-26 de 1/2"</t>
  </si>
  <si>
    <t>Salida para iluminación Cenital en tub. EMT de 1/2"</t>
  </si>
  <si>
    <t>Salida para int. Sencillo PVC SDR-26 de 1/2"</t>
  </si>
  <si>
    <t>Salida para int. Doble PVC SDR-26 de 1/2"</t>
  </si>
  <si>
    <t>Salida para int. Triple PVC SDR-26 de 1/2"</t>
  </si>
  <si>
    <t>Salida para int. 3W PVC SDR-26 de 1/2"</t>
  </si>
  <si>
    <t>Salida para int. 4W PVC SDR-26 de 1/2"</t>
  </si>
  <si>
    <t>Salida para tomacorriente 110V aterrizado a 0.30m SNPT en tub. PVC SDR-26 de 1/2"</t>
  </si>
  <si>
    <t>Salida Prev. para cámara en tub. PVC SDR-26 de 3/4"</t>
  </si>
  <si>
    <t>Salida Prev. para Altavoz en tub. PVC SDR-26 de 3/4"</t>
  </si>
  <si>
    <t>SUB-TOTAL BLOQUE 1</t>
  </si>
  <si>
    <t>Salida para iluminación en muro en tub. PVC SDR-26 de 1/2"</t>
  </si>
  <si>
    <t>Salida para tomacorriente 220V aterrizado a 0.30m SNPT en tub. PVC SDR-26 de 1/2"</t>
  </si>
  <si>
    <t>SUB-TOTAL BLOQUE 2</t>
  </si>
  <si>
    <t>Salida para data 0.30m SNPT en tub. PVC SDR-26 de 3/4"</t>
  </si>
  <si>
    <t>Salida para Equipo Climatización en tub. PVC SDR-26-LT de 1/2".</t>
  </si>
  <si>
    <t>Salida para extractor en tub. PVC SDR-26 de 1/2"</t>
  </si>
  <si>
    <t>SUB-TOTAL BLOQUE 3</t>
  </si>
  <si>
    <t>SUB-TOTAL BLOQUE 4</t>
  </si>
  <si>
    <t>SUB-TOTAL 9:</t>
  </si>
  <si>
    <t>SUB-TOTAL BLOQUE 6</t>
  </si>
  <si>
    <t>EXTERIOR</t>
  </si>
  <si>
    <t>Salida para iluminación exterior en tub. PVC SDR-26 de 1"</t>
  </si>
  <si>
    <t>SUB-TOTAL EXTERIOR</t>
  </si>
  <si>
    <t xml:space="preserve">SISTEMA DE TIERRA </t>
  </si>
  <si>
    <t>Sistema de tierra general formado por: 18 Uds. Soldadura Exotérmica Tipo T vertical cable 2AWG con Varilla de Cobre 5/8" x 8´, 18 Uds. Varillas de Tierra de 5/8" x 8", 350 pl. Cable de Cobre #2 Desnudo para Sistema de Tierra, 12 m3 Zanja Para sistema de tierra Longitud sección de 0.2m (Ancho)  x 0.5m (Profundidad), 18 Uds. Registro de inspección de 9", 9.60 m3 Relleno de reposición, 2.40 m3 Material Mejorador de la Resistividad, Misceláneo (Uso de herramientas, conectores, etc.), 1 Uds. Misceláneo (Uso de herramientas, conectores, etc.)</t>
  </si>
  <si>
    <t xml:space="preserve">SUB-TOTAL SISTEMA DE TIERRA </t>
  </si>
  <si>
    <t>DISTRIBUCION GENERAL DE CANALIZACIONES PARA COMUNICACIÓN.</t>
  </si>
  <si>
    <t>Distribución General de Canalizaciones para comunicación Incluye:  4 Ud. Tubos IMC  3", 4 Ud. Tubo PVC SDR-26 de 3", 4 Ud. Curvas ref. PVC 3", 4 Ud. Conector PVC 3", 10 Ud. Tubo PVC SDR-26 de 1", 10 Ud. Curvas ref. PVC 1", 20 Ud. Conector PVC 3", 4 Ud. Registro 16"x16"x4" N-1, 10 Ud. Registro 10"x10"x4" N-1, 20 Ud. Registro 8"x8"x4" N-1, 1 Ud. Materiales varios (Expansiones, tornillos, tuercas, arandelas inoxidables, conectores de ojo, Soga, Registros, etc.).</t>
  </si>
  <si>
    <t>SUB-TOTAL DISTRIBUCION GENERAL DE CANALIZACIONES PARA COMUNICACIÓN.</t>
  </si>
  <si>
    <t>LUMINARIAS Y POSTES (SUMINISTRO E INSTALACION)</t>
  </si>
  <si>
    <t xml:space="preserve">TODOS LOS BLOQUES </t>
  </si>
  <si>
    <t>Luminaria LED sustituto de la Campana convencional, Para Instalación colgada en altura, 50W, 4100k, 120V/277V, 60Hz, UL Listed</t>
  </si>
  <si>
    <t>Luminaria Para Instalación en superficie, hermética (Estanca) de 4', con dos Tubos T8 LED Dir. 13W,  Luz Blanca, 120~277V / 60Hz.</t>
  </si>
  <si>
    <t>Luminaria Wall Mounted, para instalación superficial en exterior,  LED 58W 120/277V, UL Listed.</t>
  </si>
  <si>
    <t>Luminaria de parqueos  LED 200W 120/277V 5000K, IP-65, para instalación en postes  (Incluye Brazos de 10PL para Instalación)</t>
  </si>
  <si>
    <t>Poste de hormigón 30 Pies, 500 DAN.</t>
  </si>
  <si>
    <t>SUB-TOTAL LUMINARIAS Y POSTES (SUMINISTRO E INSTALACION)</t>
  </si>
  <si>
    <t xml:space="preserve">CLIMATIZACION Y EXTRACCION </t>
  </si>
  <si>
    <t>Suministro e Instalación de unidad de A/A de 1 Toneladas, Invertir SEER-16, tipo consola de pared, control remoto, instalación tubería mecánica, y todos los elementos necesarios para su puesta en marcha.</t>
  </si>
  <si>
    <t>Suministro e Instalación de unidad de A/A de 1.5 Toneladas, Invertir SEER-16, tipo consola de pared, control remoto, instalación tubería mecánica, y todos los elementos necesarios para su puesta en marcha.</t>
  </si>
  <si>
    <t>Extractor pared 80CFM, 120V 60Hz.</t>
  </si>
  <si>
    <t xml:space="preserve">SUB-TOTAL CLIMATIZACION Y EXTRACCION </t>
  </si>
  <si>
    <t>REGISTROS Y ALIMENTACIÓN</t>
  </si>
  <si>
    <t>1-</t>
  </si>
  <si>
    <t>EXCAVACIONES</t>
  </si>
  <si>
    <t>Zanja de distribución Z1 (1.20 x 0.70)</t>
  </si>
  <si>
    <t>Zanja de distribución Z4 (1.00 x 0.70)</t>
  </si>
  <si>
    <t>2-</t>
  </si>
  <si>
    <t>REGISTROS</t>
  </si>
  <si>
    <t>Registros eléctricos (RE)(1.00 x 1.00 x 0.60)</t>
  </si>
  <si>
    <t>Registros eléctricos (RE)(0.60 x 0.40 x 0.60)</t>
  </si>
  <si>
    <t>Registros eléctricos (RE)(0.40 x 0.40 x 0.60)</t>
  </si>
  <si>
    <t>Registros de comunicación (RC)(0.40 x 0.40 x 0.60)</t>
  </si>
  <si>
    <t>SUB-TOTAL REGISTROS Y ALIMENTACIÓN</t>
  </si>
  <si>
    <t xml:space="preserve">SUB-TOTAL INSTALACIONES GENERALES </t>
  </si>
  <si>
    <t>RESUMEN  GENERAL:</t>
  </si>
  <si>
    <t>SUB TOTAL  RESUMEN</t>
  </si>
  <si>
    <t>LIMPIEZA FINAL</t>
  </si>
  <si>
    <t>Limpieza continua y  final</t>
  </si>
  <si>
    <t>SUB TOTAL  LIMPIEZA FINAL</t>
  </si>
  <si>
    <t>SUB-TOTAL GENERAL</t>
  </si>
  <si>
    <t>GASTOS  INDIRECTOS</t>
  </si>
  <si>
    <t>DIRECCIÓN  TÉCNICA</t>
  </si>
  <si>
    <t>INSPECCIÓN  Y SUPERVISIÓN  DE  OBRAS</t>
  </si>
  <si>
    <t xml:space="preserve">SEGUROS Y FIANZAS </t>
  </si>
  <si>
    <t>GASTOS ADMINISTRATIVOS</t>
  </si>
  <si>
    <t xml:space="preserve">TRANSPORTE </t>
  </si>
  <si>
    <t>LEY -686 ( Ley de Pensiones y Jubilaciones a los Trabajadores Sindicalizados del área de la Construcción y todas sus Ramas Afines)</t>
  </si>
  <si>
    <t xml:space="preserve">CODIA </t>
  </si>
  <si>
    <t>ITBIS ( 18% de la Dirección Técnica)</t>
  </si>
  <si>
    <t>INSPECCIÓN  DE CALIDAD DE LOS MATERIALES (ROTURA DE PROBETAS) ESTA PARTIDA SERA PAGADA CONTRA FACTURA</t>
  </si>
  <si>
    <t>PA</t>
  </si>
  <si>
    <t>ESTUDIO DE SUELOS</t>
  </si>
  <si>
    <t xml:space="preserve">ITBIS DE ELABORACION DE LA CARPETA ASFALTICA </t>
  </si>
  <si>
    <t>SUB-TOTAL GASTOS  INDIRECTOS</t>
  </si>
  <si>
    <t xml:space="preserve">TOTAL GENERAL </t>
  </si>
  <si>
    <t>NOTAS:</t>
  </si>
  <si>
    <t>a)</t>
  </si>
  <si>
    <t xml:space="preserve">Presupuesto preparado de acuerdo a volantes  No.1280 - 18  d/f  26 / 12 / 2018  de  la  Dirección General  de Edificaciones  del  MOPC </t>
  </si>
  <si>
    <t>b)</t>
  </si>
  <si>
    <t>Los volúmenes de este presupuesto serán pagados de acuerdo a levantamiento en obra  y  a  las cubicaciones  realizadas  por el  la supervisión y aprobada por el MOPC .-</t>
  </si>
  <si>
    <t>c)</t>
  </si>
  <si>
    <t>Los planos pueden variar en obra previa verificación y autorización del supervisor .</t>
  </si>
  <si>
    <t>d)</t>
  </si>
  <si>
    <t>Los precios alzados (P.A.) y todos los precios serán pagados en las cubicaciones mediante desglose de partidas previa autorización del MOPC .-</t>
  </si>
  <si>
    <t>e)</t>
  </si>
  <si>
    <t xml:space="preserve"> La partida de Inspección y  Supervisión de Obras  pertenece al   MOPC.-</t>
  </si>
  <si>
    <t>f)</t>
  </si>
  <si>
    <t xml:space="preserve"> La partida de Imprevistos solo podrá ser utilizada  previa autorización del   MOPC.-</t>
  </si>
  <si>
    <t>Santo Domingo, D. N.</t>
  </si>
  <si>
    <t>27 de  Diciembre   del  2018</t>
  </si>
  <si>
    <t>ml/ar</t>
  </si>
  <si>
    <t xml:space="preserve">REMOCIONES </t>
  </si>
  <si>
    <t>Desmonte de puertas en viviendas (1.20m)(2.10m)</t>
  </si>
  <si>
    <t>Desmonte de puertas en viviendas (1.50m)(2.10m)</t>
  </si>
  <si>
    <t>Desmonte de puertas en viviendas (0.80m)(2.10m)</t>
  </si>
  <si>
    <t>Desmonte de puertas en viviendas (0.90m)(2.10m)</t>
  </si>
  <si>
    <t>Desmonte de ventanas (0.50m)(0.50m)</t>
  </si>
  <si>
    <t>Desmonte de ventanas (0.80m)(0.60m)</t>
  </si>
  <si>
    <t>Desmonte de ventanas (0.80m)(1.20m)</t>
  </si>
  <si>
    <t>Desmonte de ventanas (1.00m)(1.20m)</t>
  </si>
  <si>
    <t>Desmonte de ventanas (1.30m)(1.10m)</t>
  </si>
  <si>
    <t>Desmonte de ventanas (1.40m)(1.10m)</t>
  </si>
  <si>
    <t>Desmonte de ventanas (1.20m)(1.10m)</t>
  </si>
  <si>
    <t>Desmonte de ventanas (1.50m)(1.00m)</t>
  </si>
  <si>
    <t>Desmonte de ventanas (1.60m)(1.10m)</t>
  </si>
  <si>
    <t>Desmonte de ventanas (1.36m)(1.10m)</t>
  </si>
  <si>
    <t>Desmonte de ventanas (2.40m)(1.10m)</t>
  </si>
  <si>
    <t>Acarreo de material de bote</t>
  </si>
  <si>
    <t>Bote de escombros</t>
  </si>
  <si>
    <t xml:space="preserve">DEMOLICIONES </t>
  </si>
  <si>
    <t xml:space="preserve">Desmonte de malla ciclónica de 6´ pies </t>
  </si>
  <si>
    <t>Demolición de muros de bloques de 6´´ SNP</t>
  </si>
  <si>
    <t>Demolición de muros de bloques de 6´´ BNP</t>
  </si>
  <si>
    <t>Demolición de zapata de muros de bloques de 6´´</t>
  </si>
  <si>
    <t>Demolición de acera perimetral exterior</t>
  </si>
  <si>
    <t xml:space="preserve">Desmonte de malla ciclónica de 4´ pies </t>
  </si>
  <si>
    <t xml:space="preserve">Demolición de muros de bloques de 6´´ SNP 6 líneas </t>
  </si>
  <si>
    <t xml:space="preserve">Demolición de muros de bloques de 6´´ BNP 3 líneas </t>
  </si>
  <si>
    <t>Demolición de columnas SNP en verja (0.25m)(0.25m)</t>
  </si>
  <si>
    <t>Demolición de columnas BNP en verja (0.25m)(0.25m)</t>
  </si>
  <si>
    <t>Demolición de zapata de muros y columna en verja</t>
  </si>
  <si>
    <t xml:space="preserve">Demolición de verja de muro de bloques </t>
  </si>
  <si>
    <t>Demolición de muros de bloques de 6'' SNP 6 líneas</t>
  </si>
  <si>
    <t>Demolición de muros de bloques de 6'' BNP 3 líneas</t>
  </si>
  <si>
    <t xml:space="preserve">Remoción de zapata en muros y columnas en verja </t>
  </si>
  <si>
    <t xml:space="preserve">DEMOLICION DE PABELLON TECHADO </t>
  </si>
  <si>
    <t>Demolición de muros de bloques de 6´´ en antepecho</t>
  </si>
  <si>
    <t>Demolición de pichones de columnas en antepecho 30 uds (0.30m)(0.30m)</t>
  </si>
  <si>
    <t>Demolición de viga en antepecho (0.30m)(0.30m)(88ml)</t>
  </si>
  <si>
    <t xml:space="preserve">Demolición de losa de techo pabellón (inc. Área de descarga) </t>
  </si>
  <si>
    <t>Demolición de vigas (0.5m)(0.20m)</t>
  </si>
  <si>
    <t>Demolición de muros SNP</t>
  </si>
  <si>
    <t>Demolición de columnas SNP (0.30m)(0.30m)(2.55ml) 65ud</t>
  </si>
  <si>
    <t>Demolición de piso (mosaico + torta de 0.07m)</t>
  </si>
  <si>
    <t>Demolición de muros BNP H=1.45m =(0.65m+0.80m)</t>
  </si>
  <si>
    <t>Remoción de relleno BNP con H=0.65m</t>
  </si>
  <si>
    <t>Demolición de columnas BNP (0.30m)(0.30m) H=1.45m</t>
  </si>
  <si>
    <t>Remoción de zapata de muros columnas</t>
  </si>
  <si>
    <t>RUINAS DE PABELLON POSTERIOR</t>
  </si>
  <si>
    <t>Demolición de base para columnas de estructura metálica de (0.50m)(0.50m)(0.60m) 60 uds</t>
  </si>
  <si>
    <t xml:space="preserve">Demolición de piso frotado en pabellón posterior </t>
  </si>
  <si>
    <t>Demolición de columnas SNP 15 uds</t>
  </si>
  <si>
    <t>Demolición de muros BNP</t>
  </si>
  <si>
    <t>Demolición de columnas BNO 29 uds</t>
  </si>
  <si>
    <t>Remoción de relleno</t>
  </si>
  <si>
    <t>Demolición de muros de bloques SNP en bordillo en malla frontal 2 líneas</t>
  </si>
  <si>
    <t>Demolición de piso de asfalto de entradas en áreas de descarga</t>
  </si>
  <si>
    <t>Demolición de muros de bloques SNP en base de tanques para combustible (inc. Muro de protección)</t>
  </si>
  <si>
    <t>Demolición de muros de bloques BNP en base de tanques para combustible</t>
  </si>
  <si>
    <t>Remoción de zapata de muros de bloques de 6´´</t>
  </si>
  <si>
    <t>Demolición de muro de área de descarga</t>
  </si>
  <si>
    <t>Demolición de losa en caseta de bomba</t>
  </si>
  <si>
    <t>Demolición de muro de bloques de 6´´ en caseta de planta</t>
  </si>
  <si>
    <t>Demolición de piso pulido</t>
  </si>
  <si>
    <t xml:space="preserve">Demolición de losa de techo en caseta de planta </t>
  </si>
  <si>
    <t>Demolición de muros en caseta de planta</t>
  </si>
  <si>
    <t xml:space="preserve">Demolición de acera peatonal entrada </t>
  </si>
  <si>
    <t>Demolición de aceras perimetral y exterior</t>
  </si>
  <si>
    <t>DEMOLICION DE CISTERNA (6.5m)(4.15m)(2.40m)</t>
  </si>
  <si>
    <t>Demolición de losa de techo</t>
  </si>
  <si>
    <t>Demolición de muros</t>
  </si>
  <si>
    <t>Demolición de losa de fondo</t>
  </si>
  <si>
    <t>Demolición de muros divisorios de bloques de 6´´ en área de casetas</t>
  </si>
  <si>
    <t>DEMOLICION DE LOCALES EDIFICACION I- OFICINA DE LA INAPA</t>
  </si>
  <si>
    <t>Desmonte de inodoro</t>
  </si>
  <si>
    <t>Desmonte de lavamanos</t>
  </si>
  <si>
    <t>Desmonte de meseta de Marmolito en cocina (2.60m)(0.60m)</t>
  </si>
  <si>
    <t xml:space="preserve">Demolición de techo de Hormigón con e=0.10 cúpula </t>
  </si>
  <si>
    <t xml:space="preserve">Demolición de techo de Hormigón con e=0.10 plano </t>
  </si>
  <si>
    <t>Demolición de vigas de (0.15m)(0.30m)</t>
  </si>
  <si>
    <t>Demolición de columnas redondas SNP</t>
  </si>
  <si>
    <t>Demolición de piso de granito</t>
  </si>
  <si>
    <t>Demolición de columnas BNP</t>
  </si>
  <si>
    <t>Remoción de bloques BNP</t>
  </si>
  <si>
    <t xml:space="preserve">Remoción de zapata de muros de bloques  en </t>
  </si>
  <si>
    <t>Demolición en acera peatonal y perimetral</t>
  </si>
  <si>
    <t>EDIFICACION II- OFICINA DE PRO-INDUSTRIA</t>
  </si>
  <si>
    <t>uds</t>
  </si>
  <si>
    <t>Demolición de techo de Hormigón con e=0.10 cúpula</t>
  </si>
  <si>
    <t>Demolición de techo de Hormigón con e=0.10 plano</t>
  </si>
  <si>
    <t xml:space="preserve">Remoción de zapata de muros de bloques en </t>
  </si>
  <si>
    <t>Demolición de acera peatonal y perimetral</t>
  </si>
  <si>
    <t>EDIFICACION III- FARMACIA PROMESE</t>
  </si>
  <si>
    <t>Demolición de muro 2 líneas en área posterior a farmacia</t>
  </si>
  <si>
    <t>n.</t>
  </si>
  <si>
    <t xml:space="preserve">CISTERNA </t>
  </si>
  <si>
    <t>Demolición de losa de caseta sobre costera (1.10m)(1.10m)</t>
  </si>
  <si>
    <t>Demolición de muro de caseta</t>
  </si>
  <si>
    <t>Demolición de losa de techo en cisterna</t>
  </si>
  <si>
    <t>Demolición de muros en interior de cisterna</t>
  </si>
  <si>
    <t>Demolición de losa de fondo de cisterna</t>
  </si>
  <si>
    <t xml:space="preserve">CORTE , DESBROCE Y BOTE DE ARBOLES </t>
  </si>
  <si>
    <t>Palma Areca de 12 pies</t>
  </si>
  <si>
    <t>Palma Areca de 6 pies</t>
  </si>
  <si>
    <t>Moringa con tronco de 15 cm</t>
  </si>
  <si>
    <t>Moringa con tronco de 25 cm</t>
  </si>
  <si>
    <t>Ni con tronco de 15 cm</t>
  </si>
  <si>
    <t>Mango con tronco de 25 cm</t>
  </si>
  <si>
    <t>Platano</t>
  </si>
  <si>
    <t>Campamento</t>
  </si>
  <si>
    <t>Suministro y colocación de bordillos en area verde</t>
  </si>
  <si>
    <t>Suministro y colocación de paisajismo</t>
  </si>
  <si>
    <t>Suministro y colocación de jardinera en parqueo</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</si>
</sst>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_(* \(#,##0\);_(* &quot;-&quot;_);_(@_)"/>
    <numFmt numFmtId="44" formatCode="_(&quot;RD$&quot;* #,##0.00_);_(&quot;RD$&quot;* \(#,##0.00\);_(&quot;RD$&quot;* &quot;-&quot;??_);_(@_)"/>
    <numFmt numFmtId="43" formatCode="_(* #,##0.00_);_(* \(#,##0.00\);_(* &quot;-&quot;??_);_(@_)"/>
    <numFmt numFmtId="164" formatCode="_-* #,##0.00_-;\-* #,##0.00_-;_-* &quot;-&quot;??_-;_-@_-"/>
    <numFmt numFmtId="165" formatCode="_-* #,##0.00\ _€_-;\-* #,##0.00\ _€_-;_-* &quot;-&quot;??\ _€_-;_-@_-"/>
    <numFmt numFmtId="166" formatCode="0.000"/>
    <numFmt numFmtId="167" formatCode="0.0"/>
    <numFmt numFmtId="168" formatCode="#,##0.000"/>
    <numFmt numFmtId="169" formatCode="[$$-409]#,##0.00"/>
  </numFmts>
  <fonts count="16" x14ac:knownFonts="1">
    <font>
      <sz val="11"/>
      <color theme="1"/>
      <name val="Calibri"/>
      <family val="2"/>
      <scheme val="minor"/>
    </font>
    <font>
      <sz val="11"/>
      <color theme="1"/>
      <name val="Calibri"/>
      <family val="2"/>
      <scheme val="minor"/>
    </font>
    <font>
      <b/>
      <sz val="11"/>
      <name val="Times New Roman"/>
      <family val="1"/>
    </font>
    <font>
      <sz val="10"/>
      <name val="Arial"/>
      <family val="2"/>
    </font>
    <font>
      <sz val="11"/>
      <color indexed="8"/>
      <name val="Calibri"/>
      <family val="2"/>
    </font>
    <font>
      <sz val="11"/>
      <name val="Times New Roman"/>
      <family val="1"/>
    </font>
    <font>
      <sz val="11"/>
      <name val="Calibri"/>
      <family val="2"/>
      <scheme val="minor"/>
    </font>
    <font>
      <sz val="10"/>
      <name val="Times New Roman"/>
      <family val="1"/>
      <charset val="204"/>
    </font>
    <font>
      <sz val="11"/>
      <name val="Calibri"/>
      <family val="2"/>
    </font>
    <font>
      <sz val="10"/>
      <name val="Times New Roman"/>
      <family val="1"/>
    </font>
    <font>
      <sz val="12"/>
      <name val="Times New Roman"/>
      <family val="1"/>
    </font>
    <font>
      <b/>
      <sz val="10"/>
      <name val="Times New Roman"/>
      <family val="1"/>
    </font>
    <font>
      <b/>
      <sz val="11"/>
      <name val="Calibri"/>
      <family val="2"/>
      <scheme val="minor"/>
    </font>
    <font>
      <b/>
      <sz val="11"/>
      <color theme="1"/>
      <name val="Times New Roman"/>
      <family val="1"/>
    </font>
    <font>
      <sz val="11"/>
      <color rgb="FF000000"/>
      <name val="Times New Roman"/>
      <family val="1"/>
    </font>
    <font>
      <sz val="11"/>
      <color theme="1"/>
      <name val="Times New Roman"/>
      <family val="1"/>
    </font>
  </fonts>
  <fills count="3">
    <fill>
      <patternFill patternType="none"/>
    </fill>
    <fill>
      <patternFill patternType="gray125"/>
    </fill>
    <fill>
      <patternFill patternType="solid">
        <fgColor rgb="FFFFFF00"/>
        <bgColor indexed="64"/>
      </patternFill>
    </fill>
  </fills>
  <borders count="5">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diagonal/>
    </border>
  </borders>
  <cellStyleXfs count="36">
    <xf numFmtId="0" fontId="0" fillId="0" borderId="0"/>
    <xf numFmtId="44" fontId="1"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0" fontId="7" fillId="0" borderId="0" applyNumberFormat="0" applyFill="0" applyBorder="0" applyProtection="0">
      <alignment vertical="top" wrapText="1"/>
    </xf>
    <xf numFmtId="0" fontId="3" fillId="0" borderId="0"/>
    <xf numFmtId="0" fontId="3" fillId="0" borderId="0" applyFont="0" applyFill="0" applyBorder="0" applyAlignment="0" applyProtection="0"/>
    <xf numFmtId="0" fontId="3" fillId="0" borderId="0" applyFont="0" applyFill="0" applyBorder="0" applyAlignment="0" applyProtection="0"/>
    <xf numFmtId="0" fontId="1" fillId="0" borderId="0"/>
    <xf numFmtId="43" fontId="4" fillId="0" borderId="0" applyFont="0" applyFill="0" applyBorder="0" applyAlignment="0" applyProtection="0"/>
    <xf numFmtId="0" fontId="3" fillId="0" borderId="0"/>
    <xf numFmtId="44" fontId="7"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1" fillId="0" borderId="0"/>
    <xf numFmtId="0" fontId="3" fillId="0" borderId="0"/>
    <xf numFmtId="164" fontId="1" fillId="0" borderId="0" applyFont="0" applyFill="0" applyBorder="0" applyAlignment="0" applyProtection="0"/>
    <xf numFmtId="43" fontId="4" fillId="0" borderId="0" applyFont="0" applyFill="0" applyBorder="0" applyAlignment="0" applyProtection="0"/>
    <xf numFmtId="0" fontId="9" fillId="0" borderId="0"/>
    <xf numFmtId="165" fontId="4"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0" fontId="8" fillId="0" borderId="0"/>
    <xf numFmtId="0" fontId="3" fillId="0" borderId="0"/>
    <xf numFmtId="0" fontId="1" fillId="0" borderId="0"/>
    <xf numFmtId="0" fontId="3" fillId="0" borderId="0"/>
    <xf numFmtId="43" fontId="4"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 fontId="9" fillId="0" borderId="0" applyNumberFormat="0"/>
    <xf numFmtId="0" fontId="9" fillId="0" borderId="0"/>
    <xf numFmtId="0" fontId="1" fillId="0" borderId="0"/>
    <xf numFmtId="169" fontId="4" fillId="0" borderId="0"/>
    <xf numFmtId="43" fontId="3" fillId="0" borderId="0" applyFont="0" applyFill="0" applyBorder="0" applyAlignment="0" applyProtection="0"/>
    <xf numFmtId="0" fontId="9" fillId="0" borderId="0"/>
    <xf numFmtId="41" fontId="9" fillId="0" borderId="0" applyFont="0" applyFill="0" applyBorder="0" applyAlignment="0" applyProtection="0"/>
  </cellStyleXfs>
  <cellXfs count="363">
    <xf numFmtId="0" fontId="0" fillId="0" borderId="0" xfId="0"/>
    <xf numFmtId="4" fontId="2" fillId="0" borderId="0" xfId="2" applyNumberFormat="1" applyFont="1" applyFill="1" applyBorder="1" applyAlignment="1">
      <alignment horizontal="right"/>
    </xf>
    <xf numFmtId="4" fontId="2" fillId="0" borderId="0" xfId="3" applyNumberFormat="1" applyFont="1" applyFill="1" applyAlignment="1">
      <alignment horizontal="right"/>
    </xf>
    <xf numFmtId="0" fontId="5" fillId="0" borderId="0" xfId="0" applyFont="1" applyFill="1" applyAlignment="1">
      <alignment horizontal="left"/>
    </xf>
    <xf numFmtId="0" fontId="6" fillId="0" borderId="0" xfId="0" applyFont="1" applyFill="1"/>
    <xf numFmtId="4" fontId="5" fillId="0" borderId="0" xfId="2" applyNumberFormat="1" applyFont="1" applyFill="1" applyBorder="1" applyAlignment="1">
      <alignment horizontal="center"/>
    </xf>
    <xf numFmtId="4" fontId="5" fillId="0" borderId="0" xfId="4" applyNumberFormat="1" applyFont="1" applyFill="1" applyBorder="1" applyAlignment="1">
      <alignment horizontal="right" wrapText="1"/>
    </xf>
    <xf numFmtId="49" fontId="5" fillId="0" borderId="0" xfId="0" applyNumberFormat="1" applyFont="1" applyFill="1" applyAlignment="1">
      <alignment horizontal="center" vertical="center"/>
    </xf>
    <xf numFmtId="4" fontId="5" fillId="0" borderId="0" xfId="3" applyNumberFormat="1" applyFont="1" applyFill="1" applyAlignment="1">
      <alignment horizontal="right"/>
    </xf>
    <xf numFmtId="0" fontId="5" fillId="0" borderId="0" xfId="0" applyFont="1" applyFill="1"/>
    <xf numFmtId="49" fontId="2" fillId="0" borderId="0" xfId="0" applyNumberFormat="1" applyFont="1" applyFill="1" applyBorder="1" applyAlignment="1">
      <alignment horizontal="center" vertical="center"/>
    </xf>
    <xf numFmtId="0" fontId="5" fillId="0" borderId="0" xfId="0" applyFont="1" applyFill="1" applyBorder="1" applyAlignment="1">
      <alignment vertical="center" wrapText="1"/>
    </xf>
    <xf numFmtId="4" fontId="2" fillId="0" borderId="0" xfId="3" applyNumberFormat="1" applyFont="1" applyFill="1" applyBorder="1" applyAlignment="1">
      <alignment horizontal="right"/>
    </xf>
    <xf numFmtId="4" fontId="5" fillId="0" borderId="0" xfId="0" applyNumberFormat="1" applyFont="1" applyFill="1" applyBorder="1" applyAlignment="1">
      <alignment horizontal="center"/>
    </xf>
    <xf numFmtId="4" fontId="5" fillId="0" borderId="0" xfId="3" applyNumberFormat="1" applyFont="1" applyFill="1" applyBorder="1" applyAlignment="1">
      <alignment horizontal="right"/>
    </xf>
    <xf numFmtId="0" fontId="2" fillId="0" borderId="1" xfId="5" applyFont="1" applyFill="1" applyBorder="1" applyAlignment="1">
      <alignment horizontal="center" vertical="center"/>
    </xf>
    <xf numFmtId="0" fontId="2" fillId="0" borderId="2" xfId="5" applyFont="1" applyFill="1" applyBorder="1" applyAlignment="1">
      <alignment horizontal="center" vertical="center" wrapText="1"/>
    </xf>
    <xf numFmtId="4" fontId="2" fillId="0" borderId="2" xfId="6" applyNumberFormat="1" applyFont="1" applyFill="1" applyBorder="1" applyAlignment="1">
      <alignment horizontal="right"/>
    </xf>
    <xf numFmtId="4" fontId="2" fillId="0" borderId="2" xfId="5" applyNumberFormat="1" applyFont="1" applyFill="1" applyBorder="1" applyAlignment="1">
      <alignment horizontal="center"/>
    </xf>
    <xf numFmtId="4" fontId="2" fillId="0" borderId="2" xfId="7" applyNumberFormat="1" applyFont="1" applyFill="1" applyBorder="1" applyAlignment="1">
      <alignment horizontal="center"/>
    </xf>
    <xf numFmtId="4" fontId="2" fillId="0" borderId="3" xfId="3" applyNumberFormat="1" applyFont="1" applyFill="1" applyBorder="1" applyAlignment="1">
      <alignment horizontal="center"/>
    </xf>
    <xf numFmtId="0" fontId="5" fillId="0" borderId="0" xfId="5" applyFont="1" applyFill="1" applyAlignment="1">
      <alignment horizontal="left"/>
    </xf>
    <xf numFmtId="0" fontId="5" fillId="0" borderId="0" xfId="5" applyFont="1" applyFill="1" applyAlignment="1">
      <alignment horizontal="center"/>
    </xf>
    <xf numFmtId="49" fontId="5" fillId="0" borderId="0" xfId="8" applyNumberFormat="1" applyFont="1" applyFill="1" applyAlignment="1">
      <alignment horizontal="center" vertical="center"/>
    </xf>
    <xf numFmtId="0" fontId="5" fillId="0" borderId="0" xfId="8" applyFont="1" applyFill="1" applyAlignment="1">
      <alignment vertical="center" wrapText="1"/>
    </xf>
    <xf numFmtId="4" fontId="2" fillId="0" borderId="0" xfId="9" applyNumberFormat="1" applyFont="1" applyFill="1" applyAlignment="1">
      <alignment horizontal="right"/>
    </xf>
    <xf numFmtId="43" fontId="5" fillId="0" borderId="0" xfId="9" applyFont="1" applyFill="1" applyAlignment="1">
      <alignment horizontal="center"/>
    </xf>
    <xf numFmtId="43" fontId="2" fillId="0" borderId="0" xfId="9" applyFont="1" applyFill="1" applyAlignment="1">
      <alignment horizontal="right"/>
    </xf>
    <xf numFmtId="43" fontId="5" fillId="0" borderId="0" xfId="9" applyFont="1" applyFill="1" applyAlignment="1">
      <alignment horizontal="right"/>
    </xf>
    <xf numFmtId="4" fontId="5" fillId="0" borderId="0" xfId="8" applyNumberFormat="1" applyFont="1" applyFill="1" applyBorder="1" applyAlignment="1">
      <alignment horizontal="left"/>
    </xf>
    <xf numFmtId="0" fontId="5" fillId="0" borderId="0" xfId="8" applyFont="1" applyFill="1"/>
    <xf numFmtId="0" fontId="2" fillId="0" borderId="0" xfId="4" applyFont="1" applyFill="1" applyBorder="1" applyAlignment="1">
      <alignment horizontal="center" vertical="center"/>
    </xf>
    <xf numFmtId="0" fontId="2" fillId="0" borderId="0" xfId="10" applyFont="1" applyFill="1" applyBorder="1" applyAlignment="1">
      <alignment horizontal="left" vertical="center"/>
    </xf>
    <xf numFmtId="4" fontId="5" fillId="0" borderId="0" xfId="4" applyNumberFormat="1" applyFont="1" applyFill="1" applyBorder="1" applyAlignment="1">
      <alignment horizontal="right"/>
    </xf>
    <xf numFmtId="0" fontId="5" fillId="0" borderId="0" xfId="4" applyFont="1" applyFill="1" applyBorder="1" applyAlignment="1">
      <alignment horizontal="center"/>
    </xf>
    <xf numFmtId="43" fontId="5" fillId="0" borderId="0" xfId="4" applyNumberFormat="1" applyFont="1" applyFill="1" applyBorder="1" applyAlignment="1"/>
    <xf numFmtId="43" fontId="5" fillId="0" borderId="0" xfId="11" applyNumberFormat="1" applyFont="1" applyFill="1" applyBorder="1" applyAlignment="1"/>
    <xf numFmtId="43" fontId="2" fillId="0" borderId="0" xfId="4" applyNumberFormat="1" applyFont="1" applyFill="1" applyBorder="1" applyAlignment="1"/>
    <xf numFmtId="0" fontId="5" fillId="0" borderId="0" xfId="8" applyFont="1" applyFill="1" applyAlignment="1">
      <alignment horizontal="left"/>
    </xf>
    <xf numFmtId="0" fontId="2" fillId="0" borderId="0" xfId="10" applyFont="1" applyFill="1" applyBorder="1" applyAlignment="1">
      <alignment horizontal="center" vertical="center"/>
    </xf>
    <xf numFmtId="4" fontId="2" fillId="0" borderId="0" xfId="12" applyNumberFormat="1" applyFont="1" applyFill="1" applyBorder="1" applyAlignment="1">
      <alignment horizontal="right"/>
    </xf>
    <xf numFmtId="4" fontId="2" fillId="0" borderId="0" xfId="10" applyNumberFormat="1" applyFont="1" applyFill="1" applyBorder="1" applyAlignment="1">
      <alignment horizontal="center"/>
    </xf>
    <xf numFmtId="4" fontId="2" fillId="0" borderId="0" xfId="13" applyNumberFormat="1" applyFont="1" applyFill="1" applyBorder="1" applyAlignment="1"/>
    <xf numFmtId="4" fontId="2" fillId="0" borderId="0" xfId="13" applyNumberFormat="1" applyFont="1" applyFill="1" applyBorder="1" applyAlignment="1">
      <alignment horizontal="right"/>
    </xf>
    <xf numFmtId="4" fontId="2" fillId="0" borderId="0" xfId="9" applyNumberFormat="1" applyFont="1" applyFill="1" applyBorder="1" applyAlignment="1">
      <alignment horizontal="right"/>
    </xf>
    <xf numFmtId="4" fontId="2" fillId="0" borderId="0" xfId="10" applyNumberFormat="1" applyFont="1" applyFill="1" applyAlignment="1">
      <alignment horizontal="center"/>
    </xf>
    <xf numFmtId="0" fontId="5" fillId="0" borderId="0" xfId="10" applyFont="1" applyFill="1" applyAlignment="1">
      <alignment horizontal="center"/>
    </xf>
    <xf numFmtId="0" fontId="5" fillId="0" borderId="0" xfId="14" applyFont="1" applyFill="1" applyAlignment="1">
      <alignment horizontal="center"/>
    </xf>
    <xf numFmtId="0" fontId="5" fillId="0" borderId="0" xfId="10" applyFont="1" applyFill="1" applyBorder="1" applyAlignment="1">
      <alignment horizontal="center" vertical="center"/>
    </xf>
    <xf numFmtId="4" fontId="5" fillId="0" borderId="0" xfId="12" applyNumberFormat="1" applyFont="1" applyFill="1" applyBorder="1" applyAlignment="1">
      <alignment horizontal="right"/>
    </xf>
    <xf numFmtId="4" fontId="5" fillId="0" borderId="0" xfId="10" applyNumberFormat="1" applyFont="1" applyFill="1" applyBorder="1" applyAlignment="1">
      <alignment horizontal="center"/>
    </xf>
    <xf numFmtId="4" fontId="5" fillId="0" borderId="0" xfId="13" applyNumberFormat="1" applyFont="1" applyFill="1" applyBorder="1" applyAlignment="1"/>
    <xf numFmtId="4" fontId="5" fillId="0" borderId="0" xfId="13" applyNumberFormat="1" applyFont="1" applyFill="1" applyBorder="1" applyAlignment="1">
      <alignment horizontal="right"/>
    </xf>
    <xf numFmtId="4" fontId="5" fillId="0" borderId="0" xfId="0" applyNumberFormat="1" applyFont="1" applyFill="1" applyAlignment="1">
      <alignment horizontal="right"/>
    </xf>
    <xf numFmtId="0" fontId="2" fillId="0" borderId="0" xfId="10" applyFont="1" applyFill="1" applyAlignment="1">
      <alignment horizontal="center"/>
    </xf>
    <xf numFmtId="4" fontId="2" fillId="0" borderId="0" xfId="10" applyNumberFormat="1" applyFont="1" applyFill="1" applyAlignment="1">
      <alignment horizontal="right"/>
    </xf>
    <xf numFmtId="0" fontId="5" fillId="0" borderId="0" xfId="10" applyFont="1" applyFill="1" applyAlignment="1">
      <alignment horizontal="left" vertical="center"/>
    </xf>
    <xf numFmtId="0" fontId="5" fillId="0" borderId="0" xfId="10" applyFont="1" applyFill="1" applyAlignment="1">
      <alignment horizontal="left"/>
    </xf>
    <xf numFmtId="0" fontId="5" fillId="0" borderId="0" xfId="10" applyFont="1" applyFill="1" applyAlignment="1">
      <alignment horizontal="left" wrapText="1"/>
    </xf>
    <xf numFmtId="0" fontId="5" fillId="0" borderId="0" xfId="5" applyFont="1" applyFill="1" applyBorder="1" applyAlignment="1">
      <alignment horizontal="center" vertical="center"/>
    </xf>
    <xf numFmtId="4" fontId="2" fillId="0" borderId="0" xfId="0" applyNumberFormat="1" applyFont="1" applyFill="1" applyBorder="1" applyAlignment="1"/>
    <xf numFmtId="43" fontId="2" fillId="0" borderId="0" xfId="9" applyFont="1" applyFill="1" applyAlignment="1"/>
    <xf numFmtId="0" fontId="2" fillId="0" borderId="0" xfId="4" applyFont="1" applyFill="1" applyBorder="1" applyAlignment="1">
      <alignment horizontal="left" vertical="center" wrapText="1"/>
    </xf>
    <xf numFmtId="0" fontId="2" fillId="0" borderId="0" xfId="4" applyFont="1" applyFill="1" applyBorder="1" applyAlignment="1">
      <alignment horizontal="right" wrapText="1"/>
    </xf>
    <xf numFmtId="0" fontId="2" fillId="0" borderId="0" xfId="10" applyFont="1" applyFill="1" applyAlignment="1">
      <alignment horizontal="left" vertical="center"/>
    </xf>
    <xf numFmtId="0" fontId="2" fillId="0" borderId="0" xfId="14" applyFont="1" applyFill="1" applyAlignment="1">
      <alignment horizontal="center"/>
    </xf>
    <xf numFmtId="0" fontId="5" fillId="0" borderId="0" xfId="10" applyFont="1" applyFill="1" applyAlignment="1">
      <alignment horizontal="center" vertical="center"/>
    </xf>
    <xf numFmtId="0" fontId="5" fillId="0" borderId="0" xfId="10" applyFont="1" applyFill="1" applyAlignment="1">
      <alignment horizontal="right"/>
    </xf>
    <xf numFmtId="1" fontId="2" fillId="0" borderId="0" xfId="0" applyNumberFormat="1" applyFont="1" applyFill="1" applyAlignment="1">
      <alignment horizontal="center" vertical="center"/>
    </xf>
    <xf numFmtId="0" fontId="2" fillId="0" borderId="0" xfId="15" applyFont="1" applyFill="1" applyBorder="1" applyAlignment="1">
      <alignment horizontal="justify" vertical="center" wrapText="1"/>
    </xf>
    <xf numFmtId="0" fontId="5" fillId="0" borderId="0" xfId="0" applyFont="1" applyFill="1" applyAlignment="1">
      <alignment horizontal="center"/>
    </xf>
    <xf numFmtId="4" fontId="5" fillId="0" borderId="0" xfId="0" applyNumberFormat="1" applyFont="1" applyFill="1" applyAlignment="1"/>
    <xf numFmtId="4" fontId="2" fillId="0" borderId="0" xfId="0" applyNumberFormat="1" applyFont="1" applyFill="1" applyAlignment="1"/>
    <xf numFmtId="4" fontId="5" fillId="0" borderId="0" xfId="8" applyNumberFormat="1" applyFont="1" applyFill="1" applyAlignment="1">
      <alignment vertical="center" wrapText="1"/>
    </xf>
    <xf numFmtId="164" fontId="5" fillId="0" borderId="0" xfId="16" applyFont="1" applyFill="1" applyAlignment="1">
      <alignment horizontal="right"/>
    </xf>
    <xf numFmtId="4" fontId="5" fillId="0" borderId="0" xfId="9" applyNumberFormat="1" applyFont="1" applyFill="1" applyAlignment="1">
      <alignment horizontal="center"/>
    </xf>
    <xf numFmtId="164" fontId="5" fillId="0" borderId="0" xfId="16" applyFont="1" applyFill="1" applyAlignment="1"/>
    <xf numFmtId="164" fontId="2" fillId="0" borderId="0" xfId="16" applyFont="1" applyFill="1" applyAlignment="1">
      <alignment horizontal="right"/>
    </xf>
    <xf numFmtId="4" fontId="5" fillId="0" borderId="0" xfId="8" applyNumberFormat="1" applyFont="1" applyFill="1" applyBorder="1" applyAlignment="1">
      <alignment horizontal="left" vertical="center"/>
    </xf>
    <xf numFmtId="0" fontId="5" fillId="0" borderId="0" xfId="8" applyFont="1" applyFill="1" applyAlignment="1">
      <alignment vertical="center"/>
    </xf>
    <xf numFmtId="4" fontId="5" fillId="0" borderId="0" xfId="8" applyNumberFormat="1" applyFont="1" applyFill="1" applyAlignment="1">
      <alignment vertical="center"/>
    </xf>
    <xf numFmtId="43" fontId="5" fillId="0" borderId="0" xfId="9" applyFont="1" applyFill="1" applyAlignment="1"/>
    <xf numFmtId="0" fontId="5" fillId="0" borderId="0" xfId="0" applyFont="1" applyFill="1" applyBorder="1" applyAlignment="1">
      <alignment horizontal="center" vertical="center"/>
    </xf>
    <xf numFmtId="0" fontId="5" fillId="0" borderId="0" xfId="0" applyFont="1" applyFill="1" applyAlignment="1">
      <alignment vertical="center"/>
    </xf>
    <xf numFmtId="0" fontId="5" fillId="0" borderId="0" xfId="0" applyFont="1" applyFill="1" applyAlignment="1">
      <alignment horizontal="right"/>
    </xf>
    <xf numFmtId="0" fontId="5" fillId="0" borderId="0" xfId="0" applyFont="1" applyFill="1" applyAlignment="1"/>
    <xf numFmtId="0" fontId="2" fillId="0" borderId="0" xfId="0" applyFont="1" applyFill="1" applyAlignment="1"/>
    <xf numFmtId="4" fontId="5" fillId="0" borderId="0" xfId="0" applyNumberFormat="1" applyFont="1" applyFill="1"/>
    <xf numFmtId="49" fontId="2" fillId="0" borderId="0" xfId="0" applyNumberFormat="1" applyFont="1" applyFill="1" applyAlignment="1">
      <alignment vertical="center" wrapText="1"/>
    </xf>
    <xf numFmtId="49" fontId="5" fillId="0" borderId="0" xfId="0" applyNumberFormat="1" applyFont="1" applyFill="1" applyAlignment="1">
      <alignment horizontal="center"/>
    </xf>
    <xf numFmtId="0" fontId="5" fillId="0" borderId="0" xfId="0" applyFont="1" applyFill="1" applyBorder="1" applyAlignment="1">
      <alignment vertical="center"/>
    </xf>
    <xf numFmtId="49" fontId="2" fillId="0" borderId="0" xfId="8" applyNumberFormat="1" applyFont="1" applyFill="1" applyAlignment="1">
      <alignment horizontal="center" vertical="center"/>
    </xf>
    <xf numFmtId="4" fontId="2" fillId="0" borderId="0" xfId="8" applyNumberFormat="1" applyFont="1" applyFill="1" applyAlignment="1">
      <alignment vertical="center" wrapText="1"/>
    </xf>
    <xf numFmtId="4" fontId="5" fillId="0" borderId="0" xfId="15" applyNumberFormat="1" applyFont="1" applyFill="1" applyAlignment="1">
      <alignment vertical="center" wrapText="1"/>
    </xf>
    <xf numFmtId="4" fontId="2" fillId="0" borderId="0" xfId="8" applyNumberFormat="1" applyFont="1" applyFill="1" applyAlignment="1">
      <alignment horizontal="right" vertical="center"/>
    </xf>
    <xf numFmtId="4" fontId="2" fillId="0" borderId="0" xfId="8" applyNumberFormat="1" applyFont="1" applyFill="1" applyAlignment="1">
      <alignment horizontal="center"/>
    </xf>
    <xf numFmtId="164" fontId="2" fillId="0" borderId="0" xfId="16" applyFont="1" applyFill="1" applyAlignment="1"/>
    <xf numFmtId="164" fontId="5" fillId="0" borderId="0" xfId="16" applyFont="1" applyFill="1" applyBorder="1" applyAlignment="1">
      <alignment horizontal="right"/>
    </xf>
    <xf numFmtId="4" fontId="2" fillId="0" borderId="0" xfId="15" applyNumberFormat="1" applyFont="1" applyFill="1" applyAlignment="1">
      <alignment vertical="center" wrapText="1"/>
    </xf>
    <xf numFmtId="4" fontId="5" fillId="0" borderId="0" xfId="15" applyNumberFormat="1" applyFont="1" applyFill="1" applyAlignment="1"/>
    <xf numFmtId="4" fontId="5" fillId="0" borderId="0" xfId="15" applyNumberFormat="1" applyFont="1" applyFill="1" applyAlignment="1">
      <alignment horizontal="center"/>
    </xf>
    <xf numFmtId="4" fontId="5" fillId="0" borderId="0" xfId="15" applyNumberFormat="1" applyFont="1" applyFill="1" applyBorder="1" applyAlignment="1">
      <alignment horizontal="right"/>
    </xf>
    <xf numFmtId="4" fontId="2" fillId="0" borderId="0" xfId="0" applyNumberFormat="1" applyFont="1" applyFill="1" applyAlignment="1">
      <alignment horizontal="right"/>
    </xf>
    <xf numFmtId="0" fontId="2" fillId="0" borderId="0" xfId="0" applyFont="1" applyFill="1" applyAlignment="1">
      <alignment vertical="justify" wrapText="1"/>
    </xf>
    <xf numFmtId="0" fontId="2" fillId="0" borderId="0" xfId="0" applyFont="1" applyFill="1" applyAlignment="1">
      <alignment horizontal="center" wrapText="1"/>
    </xf>
    <xf numFmtId="0" fontId="9" fillId="0" borderId="0" xfId="0" applyFont="1" applyFill="1" applyAlignment="1">
      <alignment vertical="top"/>
    </xf>
    <xf numFmtId="0" fontId="9" fillId="0" borderId="0" xfId="0" applyFont="1" applyFill="1"/>
    <xf numFmtId="0" fontId="5" fillId="0" borderId="0" xfId="0" applyFont="1" applyFill="1" applyAlignment="1">
      <alignment wrapText="1"/>
    </xf>
    <xf numFmtId="0" fontId="9" fillId="0" borderId="0" xfId="0" applyFont="1" applyFill="1" applyAlignment="1"/>
    <xf numFmtId="0" fontId="2" fillId="0" borderId="0" xfId="8" applyFont="1" applyFill="1" applyAlignment="1"/>
    <xf numFmtId="4" fontId="5" fillId="0" borderId="0" xfId="8" applyNumberFormat="1" applyFont="1" applyFill="1" applyAlignment="1">
      <alignment horizontal="center"/>
    </xf>
    <xf numFmtId="164" fontId="5" fillId="0" borderId="0" xfId="16" applyFont="1" applyFill="1" applyAlignment="1">
      <alignment horizontal="center"/>
    </xf>
    <xf numFmtId="4" fontId="5" fillId="0" borderId="0" xfId="9" applyNumberFormat="1" applyFont="1" applyFill="1" applyAlignment="1">
      <alignment horizontal="center" wrapText="1"/>
    </xf>
    <xf numFmtId="49" fontId="10" fillId="0" borderId="0" xfId="0" applyNumberFormat="1" applyFont="1" applyFill="1" applyAlignment="1">
      <alignment horizontal="center" vertical="center"/>
    </xf>
    <xf numFmtId="4" fontId="10" fillId="0" borderId="0" xfId="0" applyNumberFormat="1" applyFont="1" applyFill="1" applyAlignment="1">
      <alignment horizontal="left" vertical="center" wrapText="1"/>
    </xf>
    <xf numFmtId="4" fontId="10" fillId="0" borderId="0" xfId="0" applyNumberFormat="1" applyFont="1" applyFill="1" applyAlignment="1">
      <alignment horizontal="center"/>
    </xf>
    <xf numFmtId="164" fontId="10" fillId="0" borderId="0" xfId="16" applyFont="1" applyFill="1" applyAlignment="1">
      <alignment horizontal="right"/>
    </xf>
    <xf numFmtId="4" fontId="5" fillId="0" borderId="0" xfId="9" applyNumberFormat="1" applyFont="1" applyFill="1" applyAlignment="1">
      <alignment horizontal="right"/>
    </xf>
    <xf numFmtId="4" fontId="2" fillId="0" borderId="0" xfId="15" applyNumberFormat="1" applyFont="1" applyFill="1" applyAlignment="1">
      <alignment horizontal="right"/>
    </xf>
    <xf numFmtId="0" fontId="5" fillId="0" borderId="0" xfId="15" applyFont="1" applyFill="1" applyBorder="1"/>
    <xf numFmtId="4" fontId="5" fillId="0" borderId="0" xfId="15" applyNumberFormat="1" applyFont="1" applyFill="1"/>
    <xf numFmtId="0" fontId="5" fillId="0" borderId="0" xfId="0" applyFont="1" applyFill="1" applyAlignment="1">
      <alignment vertical="center" wrapText="1"/>
    </xf>
    <xf numFmtId="4" fontId="2" fillId="0" borderId="0" xfId="15" applyNumberFormat="1" applyFont="1" applyFill="1" applyAlignment="1"/>
    <xf numFmtId="4" fontId="9" fillId="0" borderId="0" xfId="15" applyNumberFormat="1" applyFont="1" applyFill="1" applyAlignment="1">
      <alignment horizontal="right"/>
    </xf>
    <xf numFmtId="4" fontId="9" fillId="0" borderId="0" xfId="15" applyNumberFormat="1" applyFont="1" applyFill="1" applyAlignment="1">
      <alignment horizontal="center"/>
    </xf>
    <xf numFmtId="4" fontId="9" fillId="0" borderId="0" xfId="15" applyNumberFormat="1" applyFont="1" applyFill="1"/>
    <xf numFmtId="49" fontId="5" fillId="0" borderId="0" xfId="0" applyNumberFormat="1" applyFont="1" applyFill="1" applyAlignment="1">
      <alignment vertical="center" wrapText="1"/>
    </xf>
    <xf numFmtId="4" fontId="5" fillId="0" borderId="0" xfId="9" applyNumberFormat="1" applyFont="1" applyFill="1" applyAlignment="1"/>
    <xf numFmtId="0" fontId="5" fillId="0" borderId="0" xfId="0" applyFont="1" applyFill="1" applyAlignment="1">
      <alignment horizontal="left" vertical="center"/>
    </xf>
    <xf numFmtId="43" fontId="2" fillId="0" borderId="0" xfId="9" applyFont="1" applyFill="1" applyAlignment="1">
      <alignment horizontal="right" vertical="center"/>
    </xf>
    <xf numFmtId="4" fontId="2" fillId="0" borderId="0" xfId="9" applyNumberFormat="1" applyFont="1" applyFill="1" applyAlignment="1">
      <alignment horizontal="right" vertical="center"/>
    </xf>
    <xf numFmtId="4" fontId="5" fillId="0" borderId="0" xfId="17" applyNumberFormat="1" applyFont="1" applyFill="1" applyAlignment="1">
      <alignment horizontal="right"/>
    </xf>
    <xf numFmtId="4" fontId="2" fillId="0" borderId="0" xfId="17" applyNumberFormat="1" applyFont="1" applyFill="1" applyAlignment="1">
      <alignment horizontal="right"/>
    </xf>
    <xf numFmtId="0" fontId="9" fillId="0" borderId="0" xfId="15" applyFont="1" applyFill="1" applyAlignment="1">
      <alignment horizontal="center" vertical="center"/>
    </xf>
    <xf numFmtId="0" fontId="9" fillId="0" borderId="0" xfId="0" applyFont="1" applyFill="1" applyAlignment="1">
      <alignment vertical="center" wrapText="1"/>
    </xf>
    <xf numFmtId="4" fontId="9" fillId="0" borderId="0" xfId="0" applyNumberFormat="1" applyFont="1" applyFill="1" applyAlignment="1">
      <alignment horizontal="right"/>
    </xf>
    <xf numFmtId="4" fontId="9" fillId="0" borderId="0" xfId="0" applyNumberFormat="1" applyFont="1" applyFill="1" applyAlignment="1">
      <alignment horizontal="center"/>
    </xf>
    <xf numFmtId="0" fontId="5" fillId="0" borderId="0" xfId="8" applyFont="1" applyFill="1" applyAlignment="1">
      <alignment horizontal="right"/>
    </xf>
    <xf numFmtId="0" fontId="5" fillId="0" borderId="0" xfId="8" applyFont="1" applyFill="1" applyAlignment="1"/>
    <xf numFmtId="0" fontId="5" fillId="0" borderId="0" xfId="0" applyFont="1" applyFill="1" applyAlignment="1">
      <alignment vertical="justify" wrapText="1"/>
    </xf>
    <xf numFmtId="4" fontId="9" fillId="0" borderId="0" xfId="15" applyNumberFormat="1" applyFont="1" applyFill="1" applyBorder="1" applyAlignment="1">
      <alignment horizontal="right"/>
    </xf>
    <xf numFmtId="43" fontId="5" fillId="0" borderId="0" xfId="9" applyFont="1" applyFill="1" applyAlignment="1">
      <alignment wrapText="1"/>
    </xf>
    <xf numFmtId="4" fontId="5" fillId="0" borderId="0" xfId="8" applyNumberFormat="1" applyFont="1" applyFill="1" applyAlignment="1">
      <alignment horizontal="center" wrapText="1"/>
    </xf>
    <xf numFmtId="43" fontId="5" fillId="0" borderId="0" xfId="9" applyFont="1" applyFill="1" applyAlignment="1">
      <alignment horizontal="center" wrapText="1"/>
    </xf>
    <xf numFmtId="43" fontId="10" fillId="0" borderId="0" xfId="9" applyFont="1" applyFill="1" applyAlignment="1">
      <alignment horizontal="right"/>
    </xf>
    <xf numFmtId="0" fontId="6" fillId="0" borderId="0" xfId="0" applyFont="1" applyFill="1" applyAlignment="1">
      <alignment horizontal="right"/>
    </xf>
    <xf numFmtId="0" fontId="5" fillId="0" borderId="0" xfId="18" applyFont="1" applyFill="1" applyAlignment="1">
      <alignment horizontal="right" wrapText="1"/>
    </xf>
    <xf numFmtId="0" fontId="5" fillId="0" borderId="0" xfId="18" applyFont="1" applyFill="1" applyAlignment="1">
      <alignment vertical="center" wrapText="1"/>
    </xf>
    <xf numFmtId="4" fontId="5" fillId="0" borderId="0" xfId="15" applyNumberFormat="1" applyFont="1" applyFill="1" applyAlignment="1">
      <alignment horizontal="right"/>
    </xf>
    <xf numFmtId="2" fontId="5" fillId="0" borderId="0" xfId="0" applyNumberFormat="1" applyFont="1" applyFill="1" applyAlignment="1">
      <alignment horizontal="right" wrapText="1"/>
    </xf>
    <xf numFmtId="2" fontId="5" fillId="0" borderId="0" xfId="18" applyNumberFormat="1" applyFont="1" applyFill="1" applyAlignment="1">
      <alignment horizontal="right" wrapText="1"/>
    </xf>
    <xf numFmtId="0" fontId="6" fillId="0" borderId="0" xfId="0" applyFont="1" applyFill="1" applyBorder="1"/>
    <xf numFmtId="0" fontId="5" fillId="0" borderId="0" xfId="8" applyFont="1" applyFill="1" applyBorder="1" applyAlignment="1">
      <alignment horizontal="left"/>
    </xf>
    <xf numFmtId="0" fontId="5" fillId="0" borderId="0" xfId="8" applyFont="1" applyFill="1" applyBorder="1"/>
    <xf numFmtId="0" fontId="2" fillId="0" borderId="4" xfId="0" applyFont="1" applyFill="1" applyBorder="1" applyAlignment="1">
      <alignment horizontal="center" vertical="center"/>
    </xf>
    <xf numFmtId="0" fontId="2" fillId="0" borderId="0" xfId="0" applyFont="1" applyFill="1" applyBorder="1" applyAlignment="1">
      <alignment vertical="center"/>
    </xf>
    <xf numFmtId="43" fontId="5" fillId="0" borderId="0" xfId="2" applyFont="1" applyFill="1" applyBorder="1" applyAlignment="1">
      <alignment horizontal="center"/>
    </xf>
    <xf numFmtId="0" fontId="5" fillId="0" borderId="0" xfId="0" applyFont="1" applyFill="1" applyBorder="1" applyAlignment="1">
      <alignment horizontal="center"/>
    </xf>
    <xf numFmtId="0" fontId="6" fillId="0" borderId="0" xfId="0" applyFont="1" applyFill="1" applyAlignment="1"/>
    <xf numFmtId="4" fontId="11" fillId="0" borderId="0" xfId="15" applyNumberFormat="1" applyFont="1" applyFill="1" applyAlignment="1">
      <alignment horizontal="right"/>
    </xf>
    <xf numFmtId="0" fontId="5" fillId="0" borderId="4" xfId="0" applyFont="1" applyFill="1" applyBorder="1" applyAlignment="1">
      <alignment horizontal="center" vertical="center"/>
    </xf>
    <xf numFmtId="0" fontId="6" fillId="0" borderId="0" xfId="0" applyFont="1" applyFill="1" applyBorder="1" applyAlignment="1">
      <alignment horizontal="center" vertical="center"/>
    </xf>
    <xf numFmtId="2" fontId="12" fillId="0" borderId="0" xfId="0" applyNumberFormat="1" applyFont="1" applyFill="1" applyBorder="1" applyAlignment="1">
      <alignment horizontal="center" vertical="center"/>
    </xf>
    <xf numFmtId="0" fontId="12" fillId="0" borderId="0" xfId="0" applyFont="1" applyFill="1" applyBorder="1" applyAlignment="1">
      <alignment horizontal="center" vertical="center"/>
    </xf>
    <xf numFmtId="0" fontId="5" fillId="0" borderId="0" xfId="0" applyFont="1" applyFill="1" applyBorder="1" applyAlignment="1">
      <alignment horizontal="left" vertical="center"/>
    </xf>
    <xf numFmtId="4" fontId="11" fillId="0" borderId="0" xfId="15" applyNumberFormat="1" applyFont="1" applyFill="1" applyAlignment="1">
      <alignment horizontal="center"/>
    </xf>
    <xf numFmtId="0" fontId="12" fillId="0" borderId="0" xfId="0" applyFont="1" applyFill="1" applyBorder="1"/>
    <xf numFmtId="0" fontId="5" fillId="0" borderId="0" xfId="0" applyFont="1" applyFill="1" applyBorder="1" applyAlignment="1"/>
    <xf numFmtId="2" fontId="12" fillId="0" borderId="0" xfId="0" applyNumberFormat="1" applyFont="1" applyFill="1" applyBorder="1" applyAlignment="1">
      <alignment horizontal="center"/>
    </xf>
    <xf numFmtId="0" fontId="6"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0" xfId="4" applyFont="1" applyFill="1" applyBorder="1" applyAlignment="1">
      <alignment horizontal="left" vertical="center" wrapText="1"/>
    </xf>
    <xf numFmtId="2" fontId="5" fillId="0" borderId="0" xfId="4" applyNumberFormat="1" applyFont="1" applyFill="1" applyBorder="1" applyAlignment="1">
      <alignment horizontal="center" wrapText="1"/>
    </xf>
    <xf numFmtId="0" fontId="2" fillId="0" borderId="0" xfId="0" applyFont="1" applyFill="1" applyAlignment="1">
      <alignment wrapText="1"/>
    </xf>
    <xf numFmtId="0" fontId="5" fillId="0" borderId="0" xfId="0" applyFont="1" applyFill="1" applyBorder="1" applyAlignment="1">
      <alignment horizontal="center" vertical="center" wrapText="1"/>
    </xf>
    <xf numFmtId="0" fontId="6" fillId="0" borderId="0" xfId="0" applyFont="1" applyFill="1" applyAlignment="1">
      <alignment wrapText="1"/>
    </xf>
    <xf numFmtId="164" fontId="2" fillId="0" borderId="0" xfId="16" applyFont="1" applyFill="1" applyAlignment="1">
      <alignment horizontal="center" vertical="center"/>
    </xf>
    <xf numFmtId="164" fontId="2" fillId="0" borderId="0" xfId="16" applyFont="1" applyFill="1" applyAlignment="1">
      <alignment horizontal="left" vertical="center"/>
    </xf>
    <xf numFmtId="164" fontId="2" fillId="0" borderId="0" xfId="16" applyFont="1" applyFill="1" applyAlignment="1">
      <alignment horizontal="right" vertical="center"/>
    </xf>
    <xf numFmtId="4" fontId="5" fillId="0" borderId="0" xfId="0" applyNumberFormat="1" applyFont="1" applyFill="1" applyAlignment="1">
      <alignment horizontal="center"/>
    </xf>
    <xf numFmtId="0" fontId="2" fillId="0" borderId="0" xfId="0" applyFont="1" applyFill="1" applyAlignment="1">
      <alignment horizontal="right" vertical="center" wrapText="1"/>
    </xf>
    <xf numFmtId="0" fontId="2" fillId="0" borderId="0" xfId="0" applyFont="1" applyFill="1" applyAlignment="1">
      <alignment horizontal="right" wrapText="1"/>
    </xf>
    <xf numFmtId="0" fontId="5" fillId="0" borderId="0" xfId="0" applyFont="1" applyFill="1" applyAlignment="1">
      <alignment horizontal="center" vertical="center"/>
    </xf>
    <xf numFmtId="4" fontId="2" fillId="0" borderId="0" xfId="15" applyNumberFormat="1" applyFont="1" applyFill="1" applyAlignment="1">
      <alignment horizontal="right" vertical="center" wrapText="1"/>
    </xf>
    <xf numFmtId="4" fontId="2" fillId="0" borderId="0" xfId="15" applyNumberFormat="1" applyFont="1" applyFill="1" applyAlignment="1">
      <alignment horizontal="right" wrapText="1"/>
    </xf>
    <xf numFmtId="4" fontId="5" fillId="0" borderId="0" xfId="15" applyNumberFormat="1" applyFont="1" applyFill="1" applyAlignment="1">
      <alignment horizontal="right" wrapText="1"/>
    </xf>
    <xf numFmtId="4" fontId="2" fillId="0" borderId="0" xfId="19" applyNumberFormat="1" applyFont="1" applyFill="1" applyAlignment="1">
      <alignment horizontal="right"/>
    </xf>
    <xf numFmtId="4" fontId="5" fillId="0" borderId="0" xfId="15" applyNumberFormat="1" applyFont="1" applyFill="1" applyAlignment="1">
      <alignment horizontal="left"/>
    </xf>
    <xf numFmtId="0" fontId="2" fillId="0" borderId="0" xfId="0" applyFont="1" applyFill="1" applyBorder="1" applyAlignment="1">
      <alignment horizontal="center" vertical="center"/>
    </xf>
    <xf numFmtId="166" fontId="9" fillId="0" borderId="0" xfId="15" applyNumberFormat="1" applyFont="1" applyFill="1" applyBorder="1" applyAlignment="1">
      <alignment horizontal="center" vertical="center"/>
    </xf>
    <xf numFmtId="0" fontId="9" fillId="0" borderId="0" xfId="15" applyFont="1" applyFill="1" applyBorder="1" applyAlignment="1">
      <alignment horizontal="left" vertical="center" wrapText="1"/>
    </xf>
    <xf numFmtId="4" fontId="9" fillId="0" borderId="0" xfId="15" applyNumberFormat="1" applyFont="1" applyFill="1" applyAlignment="1"/>
    <xf numFmtId="4" fontId="9" fillId="0" borderId="0" xfId="15" applyNumberFormat="1" applyFont="1" applyFill="1" applyBorder="1" applyAlignment="1">
      <alignment horizontal="center"/>
    </xf>
    <xf numFmtId="164" fontId="2" fillId="0" borderId="0" xfId="0" applyNumberFormat="1" applyFont="1" applyFill="1" applyAlignment="1">
      <alignment wrapText="1"/>
    </xf>
    <xf numFmtId="0" fontId="9" fillId="0" borderId="0" xfId="15" applyFont="1" applyFill="1" applyBorder="1" applyAlignment="1">
      <alignment horizontal="center" vertical="top"/>
    </xf>
    <xf numFmtId="0" fontId="9" fillId="0" borderId="0" xfId="15" applyFont="1" applyFill="1" applyAlignment="1">
      <alignment horizontal="center" vertical="top"/>
    </xf>
    <xf numFmtId="166" fontId="11" fillId="0" borderId="0" xfId="15" applyNumberFormat="1" applyFont="1" applyFill="1" applyBorder="1" applyAlignment="1">
      <alignment horizontal="center" vertical="center"/>
    </xf>
    <xf numFmtId="0" fontId="2" fillId="0" borderId="0" xfId="0" applyFont="1" applyFill="1" applyBorder="1" applyAlignment="1">
      <alignment horizontal="right"/>
    </xf>
    <xf numFmtId="43" fontId="9" fillId="0" borderId="0" xfId="20" applyFont="1" applyFill="1" applyBorder="1"/>
    <xf numFmtId="43" fontId="9" fillId="0" borderId="0" xfId="21" applyNumberFormat="1" applyFont="1" applyFill="1" applyBorder="1" applyAlignment="1"/>
    <xf numFmtId="4" fontId="9" fillId="0" borderId="0" xfId="22" applyNumberFormat="1" applyFont="1" applyFill="1" applyBorder="1" applyAlignment="1">
      <alignment horizontal="center"/>
    </xf>
    <xf numFmtId="43" fontId="9" fillId="0" borderId="0" xfId="21" applyFont="1" applyFill="1" applyBorder="1" applyAlignment="1"/>
    <xf numFmtId="0" fontId="9" fillId="0" borderId="0" xfId="22" applyFont="1" applyFill="1" applyBorder="1"/>
    <xf numFmtId="167" fontId="9" fillId="0" borderId="0" xfId="22" applyNumberFormat="1" applyFont="1" applyFill="1" applyBorder="1" applyAlignment="1">
      <alignment horizontal="center" vertical="center"/>
    </xf>
    <xf numFmtId="43" fontId="9" fillId="0" borderId="0" xfId="21" applyFont="1" applyFill="1" applyBorder="1" applyAlignment="1">
      <alignment horizontal="right"/>
    </xf>
    <xf numFmtId="43" fontId="11" fillId="0" borderId="0" xfId="21" applyFont="1" applyFill="1" applyBorder="1" applyAlignment="1"/>
    <xf numFmtId="0" fontId="9" fillId="0" borderId="0" xfId="0" applyFont="1" applyFill="1" applyBorder="1"/>
    <xf numFmtId="0" fontId="9" fillId="0" borderId="0" xfId="0" applyFont="1" applyFill="1" applyBorder="1" applyAlignment="1">
      <alignment horizontal="left" vertical="center"/>
    </xf>
    <xf numFmtId="43" fontId="9" fillId="0" borderId="0" xfId="20" applyFont="1" applyFill="1" applyBorder="1" applyAlignment="1">
      <alignment horizontal="center"/>
    </xf>
    <xf numFmtId="43" fontId="9" fillId="0" borderId="0" xfId="20" applyFont="1" applyFill="1" applyBorder="1" applyAlignment="1"/>
    <xf numFmtId="167" fontId="9" fillId="0" borderId="0" xfId="22" applyNumberFormat="1" applyFont="1" applyFill="1" applyBorder="1" applyAlignment="1">
      <alignment horizontal="center"/>
    </xf>
    <xf numFmtId="0" fontId="9" fillId="0" borderId="0" xfId="22" applyFont="1" applyFill="1" applyBorder="1" applyAlignment="1"/>
    <xf numFmtId="43" fontId="11" fillId="0" borderId="0" xfId="21" applyFont="1" applyFill="1" applyBorder="1" applyAlignment="1">
      <alignment horizontal="right"/>
    </xf>
    <xf numFmtId="0" fontId="9" fillId="0" borderId="0" xfId="0" applyFont="1" applyFill="1" applyBorder="1" applyAlignment="1">
      <alignment horizontal="left"/>
    </xf>
    <xf numFmtId="43" fontId="9" fillId="0" borderId="0" xfId="21" applyNumberFormat="1" applyFont="1" applyFill="1" applyBorder="1" applyAlignment="1">
      <alignment vertical="center"/>
    </xf>
    <xf numFmtId="0" fontId="11" fillId="0" borderId="0" xfId="23" applyFont="1" applyFill="1" applyBorder="1"/>
    <xf numFmtId="0" fontId="9" fillId="0" borderId="0" xfId="23" applyFont="1" applyFill="1" applyBorder="1"/>
    <xf numFmtId="0" fontId="9" fillId="0" borderId="0" xfId="0" applyFont="1" applyFill="1" applyBorder="1" applyAlignment="1">
      <alignment horizontal="center"/>
    </xf>
    <xf numFmtId="0" fontId="2" fillId="0" borderId="0" xfId="0" applyFont="1" applyFill="1" applyBorder="1" applyAlignment="1">
      <alignment horizontal="right" vertical="center"/>
    </xf>
    <xf numFmtId="43" fontId="9" fillId="0" borderId="0" xfId="20" applyFont="1" applyFill="1" applyBorder="1" applyAlignment="1">
      <alignment horizontal="left" vertical="center" wrapText="1"/>
    </xf>
    <xf numFmtId="0" fontId="11" fillId="0" borderId="0" xfId="23" applyFont="1" applyFill="1" applyBorder="1" applyAlignment="1"/>
    <xf numFmtId="0" fontId="11" fillId="0" borderId="0" xfId="0" applyFont="1" applyFill="1" applyBorder="1" applyAlignment="1">
      <alignment horizontal="left" vertical="center"/>
    </xf>
    <xf numFmtId="43" fontId="9" fillId="0" borderId="0" xfId="21" applyFont="1" applyFill="1" applyBorder="1" applyAlignment="1">
      <alignment horizontal="center"/>
    </xf>
    <xf numFmtId="43" fontId="11" fillId="0" borderId="0" xfId="0" applyNumberFormat="1" applyFont="1" applyFill="1" applyBorder="1" applyAlignment="1">
      <alignment horizontal="center"/>
    </xf>
    <xf numFmtId="49" fontId="11" fillId="0" borderId="0" xfId="0" applyNumberFormat="1" applyFont="1" applyFill="1" applyAlignment="1">
      <alignment horizontal="center" vertical="center"/>
    </xf>
    <xf numFmtId="4" fontId="9" fillId="0" borderId="0" xfId="3" applyNumberFormat="1" applyFont="1" applyFill="1" applyAlignment="1"/>
    <xf numFmtId="4" fontId="9" fillId="0" borderId="0" xfId="3" applyNumberFormat="1" applyFont="1" applyFill="1" applyAlignment="1">
      <alignment horizontal="right"/>
    </xf>
    <xf numFmtId="4" fontId="2" fillId="0" borderId="0" xfId="3" applyNumberFormat="1" applyFont="1" applyFill="1" applyAlignment="1"/>
    <xf numFmtId="0" fontId="9" fillId="0" borderId="0" xfId="0" applyFont="1" applyFill="1" applyAlignment="1">
      <alignment horizontal="left" vertical="top"/>
    </xf>
    <xf numFmtId="0" fontId="11" fillId="0" borderId="0" xfId="0" applyFont="1" applyFill="1" applyBorder="1" applyAlignment="1">
      <alignment horizontal="left" vertical="center" wrapText="1"/>
    </xf>
    <xf numFmtId="2" fontId="11" fillId="0" borderId="0" xfId="15" applyNumberFormat="1" applyFont="1" applyFill="1" applyBorder="1" applyAlignment="1">
      <alignment horizontal="center" vertical="center"/>
    </xf>
    <xf numFmtId="4" fontId="11" fillId="0" borderId="0" xfId="15" applyNumberFormat="1" applyFont="1" applyFill="1" applyBorder="1" applyAlignment="1">
      <alignment horizontal="center"/>
    </xf>
    <xf numFmtId="4" fontId="11" fillId="0" borderId="0" xfId="15" applyNumberFormat="1" applyFont="1" applyFill="1" applyBorder="1" applyAlignment="1">
      <alignment horizontal="right"/>
    </xf>
    <xf numFmtId="4" fontId="2" fillId="0" borderId="0" xfId="15" applyNumberFormat="1" applyFont="1" applyFill="1" applyBorder="1" applyAlignment="1"/>
    <xf numFmtId="0" fontId="2" fillId="0" borderId="0" xfId="15" applyFont="1" applyFill="1" applyAlignment="1">
      <alignment horizontal="center"/>
    </xf>
    <xf numFmtId="0" fontId="11" fillId="0" borderId="0" xfId="15" applyFont="1" applyFill="1" applyBorder="1" applyAlignment="1">
      <alignment horizontal="justify" vertical="center" wrapText="1"/>
    </xf>
    <xf numFmtId="0" fontId="9" fillId="0" borderId="0" xfId="15" applyFont="1" applyFill="1" applyAlignment="1">
      <alignment horizontal="left" vertical="center" wrapText="1"/>
    </xf>
    <xf numFmtId="4" fontId="9" fillId="0" borderId="0" xfId="15" applyNumberFormat="1" applyFont="1" applyFill="1" applyAlignment="1">
      <alignment vertical="center" wrapText="1"/>
    </xf>
    <xf numFmtId="0" fontId="9" fillId="0" borderId="0" xfId="15" applyFont="1" applyFill="1" applyBorder="1" applyAlignment="1">
      <alignment vertical="top"/>
    </xf>
    <xf numFmtId="4" fontId="9" fillId="0" borderId="0" xfId="15" applyNumberFormat="1" applyFont="1" applyFill="1" applyAlignment="1">
      <alignment vertical="top"/>
    </xf>
    <xf numFmtId="0" fontId="9" fillId="0" borderId="0" xfId="15" applyFont="1" applyFill="1" applyBorder="1" applyAlignment="1">
      <alignment horizontal="right" vertical="center" wrapText="1"/>
    </xf>
    <xf numFmtId="0" fontId="2" fillId="0" borderId="0" xfId="0" applyFont="1" applyFill="1" applyBorder="1" applyAlignment="1">
      <alignment vertical="center" wrapText="1"/>
    </xf>
    <xf numFmtId="0" fontId="2" fillId="0" borderId="0" xfId="0" applyFont="1" applyFill="1" applyBorder="1" applyAlignment="1">
      <alignment wrapText="1"/>
    </xf>
    <xf numFmtId="0" fontId="2" fillId="0" borderId="0" xfId="0" applyFont="1" applyFill="1" applyBorder="1" applyAlignment="1"/>
    <xf numFmtId="0" fontId="9" fillId="0" borderId="0" xfId="0" applyFont="1" applyFill="1" applyAlignment="1">
      <alignment vertical="center"/>
    </xf>
    <xf numFmtId="49" fontId="11" fillId="0" borderId="0" xfId="24" applyNumberFormat="1" applyFont="1" applyFill="1" applyAlignment="1">
      <alignment vertical="center" wrapText="1"/>
    </xf>
    <xf numFmtId="49" fontId="11" fillId="0" borderId="0" xfId="24" applyNumberFormat="1" applyFont="1" applyFill="1" applyAlignment="1">
      <alignment wrapText="1"/>
    </xf>
    <xf numFmtId="49" fontId="11" fillId="0" borderId="0" xfId="24" applyNumberFormat="1" applyFont="1" applyFill="1" applyAlignment="1">
      <alignment horizontal="center"/>
    </xf>
    <xf numFmtId="4" fontId="11" fillId="0" borderId="0" xfId="24" applyNumberFormat="1" applyFont="1" applyFill="1" applyAlignment="1">
      <alignment horizontal="right"/>
    </xf>
    <xf numFmtId="4" fontId="2" fillId="0" borderId="0" xfId="24" applyNumberFormat="1" applyFont="1" applyFill="1" applyAlignment="1">
      <alignment horizontal="right"/>
    </xf>
    <xf numFmtId="0" fontId="10" fillId="0" borderId="0" xfId="25" applyFont="1" applyFill="1" applyAlignment="1">
      <alignment horizontal="left" vertical="top"/>
    </xf>
    <xf numFmtId="0" fontId="10" fillId="0" borderId="0" xfId="25" applyFont="1" applyFill="1" applyAlignment="1">
      <alignment vertical="top"/>
    </xf>
    <xf numFmtId="0" fontId="9" fillId="0" borderId="0" xfId="24" applyFont="1" applyFill="1" applyAlignment="1">
      <alignment vertical="top"/>
    </xf>
    <xf numFmtId="49" fontId="11" fillId="0" borderId="0" xfId="24" applyNumberFormat="1" applyFont="1" applyFill="1" applyAlignment="1">
      <alignment horizontal="left" vertical="center" wrapText="1"/>
    </xf>
    <xf numFmtId="0" fontId="5" fillId="0" borderId="0" xfId="15" applyFont="1" applyFill="1" applyBorder="1" applyAlignment="1">
      <alignment vertical="top"/>
    </xf>
    <xf numFmtId="4" fontId="5" fillId="0" borderId="0" xfId="15" applyNumberFormat="1" applyFont="1" applyFill="1" applyAlignment="1">
      <alignment vertical="top"/>
    </xf>
    <xf numFmtId="43" fontId="5" fillId="0" borderId="0" xfId="26" applyFont="1" applyFill="1" applyAlignment="1">
      <alignment horizontal="center" wrapText="1"/>
    </xf>
    <xf numFmtId="0" fontId="2" fillId="0" borderId="0" xfId="5" applyFont="1" applyFill="1" applyAlignment="1">
      <alignment vertical="center" wrapText="1"/>
    </xf>
    <xf numFmtId="4" fontId="9" fillId="0" borderId="0" xfId="0" applyNumberFormat="1" applyFont="1" applyFill="1" applyAlignment="1"/>
    <xf numFmtId="0" fontId="2" fillId="0" borderId="0" xfId="0" applyFont="1" applyFill="1" applyBorder="1" applyAlignment="1">
      <alignment horizontal="right" wrapText="1"/>
    </xf>
    <xf numFmtId="44" fontId="9" fillId="0" borderId="0" xfId="1" applyFont="1" applyFill="1" applyAlignment="1">
      <alignment vertical="top"/>
    </xf>
    <xf numFmtId="0" fontId="9" fillId="0" borderId="0" xfId="15" applyFont="1" applyFill="1" applyBorder="1" applyAlignment="1">
      <alignment horizontal="center" vertical="center"/>
    </xf>
    <xf numFmtId="0" fontId="5" fillId="0" borderId="0" xfId="5" applyFont="1" applyFill="1" applyAlignment="1">
      <alignment vertical="center" wrapText="1"/>
    </xf>
    <xf numFmtId="0" fontId="9" fillId="0" borderId="0" xfId="15" applyFont="1" applyFill="1" applyBorder="1" applyAlignment="1">
      <alignment horizontal="center" vertical="center" wrapText="1"/>
    </xf>
    <xf numFmtId="49" fontId="9" fillId="0" borderId="0" xfId="24" applyNumberFormat="1" applyFont="1" applyFill="1" applyAlignment="1">
      <alignment vertical="center" wrapText="1"/>
    </xf>
    <xf numFmtId="166" fontId="11" fillId="0" borderId="0" xfId="24" applyNumberFormat="1" applyFont="1" applyFill="1" applyAlignment="1">
      <alignment horizontal="center" vertical="center"/>
    </xf>
    <xf numFmtId="0" fontId="9" fillId="0" borderId="0" xfId="24" applyFont="1" applyFill="1" applyAlignment="1">
      <alignment vertical="center" wrapText="1"/>
    </xf>
    <xf numFmtId="4" fontId="9" fillId="0" borderId="0" xfId="24" applyNumberFormat="1" applyFont="1" applyFill="1" applyAlignment="1">
      <alignment horizontal="right"/>
    </xf>
    <xf numFmtId="49" fontId="9" fillId="0" borderId="0" xfId="24" applyNumberFormat="1" applyFont="1" applyFill="1" applyAlignment="1">
      <alignment horizontal="center"/>
    </xf>
    <xf numFmtId="0" fontId="11" fillId="0" borderId="0" xfId="24" applyFont="1" applyFill="1" applyAlignment="1">
      <alignment horizontal="center" vertical="center"/>
    </xf>
    <xf numFmtId="44" fontId="10" fillId="0" borderId="0" xfId="1" applyFont="1" applyFill="1" applyAlignment="1">
      <alignment horizontal="left" vertical="top"/>
    </xf>
    <xf numFmtId="0" fontId="11" fillId="0" borderId="0" xfId="15"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vertical="center" wrapText="1"/>
    </xf>
    <xf numFmtId="166" fontId="5" fillId="0" borderId="0" xfId="15" applyNumberFormat="1" applyFont="1" applyFill="1" applyBorder="1" applyAlignment="1">
      <alignment horizontal="center" vertical="center"/>
    </xf>
    <xf numFmtId="0" fontId="11" fillId="0" borderId="0" xfId="0" applyFont="1" applyFill="1" applyBorder="1" applyAlignment="1">
      <alignment horizontal="right" vertical="center" wrapText="1"/>
    </xf>
    <xf numFmtId="0" fontId="11" fillId="0" borderId="0" xfId="0" applyFont="1" applyFill="1" applyBorder="1" applyAlignment="1">
      <alignment horizontal="right" wrapText="1"/>
    </xf>
    <xf numFmtId="4" fontId="5" fillId="0" borderId="0" xfId="27" applyNumberFormat="1" applyFont="1" applyFill="1" applyBorder="1" applyAlignment="1">
      <alignment horizontal="right"/>
    </xf>
    <xf numFmtId="0" fontId="9" fillId="0" borderId="0" xfId="15" applyFont="1" applyFill="1" applyBorder="1" applyAlignment="1">
      <alignment horizontal="left" vertical="center"/>
    </xf>
    <xf numFmtId="4" fontId="5" fillId="0" borderId="0" xfId="9" applyNumberFormat="1" applyFont="1" applyFill="1" applyBorder="1" applyAlignment="1"/>
    <xf numFmtId="4" fontId="5" fillId="0" borderId="0" xfId="9" applyNumberFormat="1" applyFont="1" applyFill="1" applyBorder="1" applyAlignment="1">
      <alignment horizontal="center"/>
    </xf>
    <xf numFmtId="4" fontId="2" fillId="0" borderId="0" xfId="9" applyNumberFormat="1" applyFont="1" applyFill="1" applyBorder="1" applyAlignment="1">
      <alignment horizontal="center"/>
    </xf>
    <xf numFmtId="4" fontId="5" fillId="0" borderId="0" xfId="3" applyNumberFormat="1" applyFont="1" applyFill="1" applyAlignment="1"/>
    <xf numFmtId="4" fontId="2" fillId="0" borderId="0" xfId="9" applyNumberFormat="1" applyFont="1" applyFill="1" applyAlignment="1">
      <alignment horizontal="center"/>
    </xf>
    <xf numFmtId="4" fontId="2" fillId="0" borderId="0" xfId="15" applyNumberFormat="1" applyFont="1" applyFill="1" applyBorder="1" applyAlignment="1">
      <alignment horizontal="right"/>
    </xf>
    <xf numFmtId="0" fontId="2" fillId="0" borderId="0" xfId="15" applyFont="1" applyFill="1" applyAlignment="1">
      <alignment horizontal="center" vertical="center"/>
    </xf>
    <xf numFmtId="4" fontId="2" fillId="0" borderId="0" xfId="15" applyNumberFormat="1" applyFont="1" applyFill="1" applyAlignment="1">
      <alignment vertical="top"/>
    </xf>
    <xf numFmtId="0" fontId="2" fillId="0" borderId="0" xfId="15" applyFont="1" applyFill="1" applyBorder="1" applyAlignment="1">
      <alignment vertical="top"/>
    </xf>
    <xf numFmtId="0" fontId="5" fillId="0" borderId="0" xfId="15" applyFont="1" applyFill="1" applyAlignment="1">
      <alignment horizontal="center" vertical="center"/>
    </xf>
    <xf numFmtId="43" fontId="2" fillId="0" borderId="0" xfId="0" applyNumberFormat="1" applyFont="1" applyFill="1" applyAlignment="1">
      <alignment horizontal="right"/>
    </xf>
    <xf numFmtId="43" fontId="2" fillId="0" borderId="0" xfId="2" applyFont="1" applyFill="1" applyAlignment="1">
      <alignment horizontal="right" wrapText="1"/>
    </xf>
    <xf numFmtId="43" fontId="2" fillId="0" borderId="0" xfId="28" applyFont="1" applyFill="1" applyAlignment="1">
      <alignment horizontal="right"/>
    </xf>
    <xf numFmtId="4" fontId="2" fillId="0" borderId="0" xfId="0" applyNumberFormat="1" applyFont="1" applyFill="1" applyBorder="1"/>
    <xf numFmtId="10" fontId="5" fillId="0" borderId="0" xfId="3" applyNumberFormat="1" applyFont="1" applyFill="1" applyAlignment="1">
      <alignment horizontal="right"/>
    </xf>
    <xf numFmtId="10" fontId="2" fillId="0" borderId="0" xfId="3" applyNumberFormat="1" applyFont="1" applyFill="1" applyAlignment="1">
      <alignment horizontal="left"/>
    </xf>
    <xf numFmtId="4" fontId="5" fillId="0" borderId="0" xfId="15" applyNumberFormat="1" applyFont="1" applyFill="1" applyAlignment="1">
      <alignment vertical="center"/>
    </xf>
    <xf numFmtId="4" fontId="2" fillId="0" borderId="0" xfId="3" applyNumberFormat="1" applyFont="1" applyFill="1" applyAlignment="1">
      <alignment horizontal="left"/>
    </xf>
    <xf numFmtId="0" fontId="5" fillId="0" borderId="0" xfId="0" applyFont="1" applyFill="1" applyAlignment="1">
      <alignment horizontal="left" vertical="center" wrapText="1"/>
    </xf>
    <xf numFmtId="4" fontId="6" fillId="0" borderId="0" xfId="0" applyNumberFormat="1" applyFont="1" applyFill="1"/>
    <xf numFmtId="0" fontId="2" fillId="0" borderId="0" xfId="0" applyFont="1" applyFill="1" applyAlignment="1">
      <alignment horizontal="right" vertical="center"/>
    </xf>
    <xf numFmtId="0" fontId="2" fillId="0" borderId="0" xfId="0" applyFont="1" applyFill="1" applyAlignment="1">
      <alignment horizontal="right"/>
    </xf>
    <xf numFmtId="168" fontId="2" fillId="0" borderId="0" xfId="29" applyNumberFormat="1" applyFont="1" applyFill="1" applyAlignment="1">
      <alignment horizontal="center" vertical="center"/>
    </xf>
    <xf numFmtId="0" fontId="2" fillId="0" borderId="0" xfId="30" applyFont="1" applyFill="1" applyAlignment="1">
      <alignment vertical="center" wrapText="1"/>
    </xf>
    <xf numFmtId="4" fontId="5" fillId="0" borderId="0" xfId="31" applyNumberFormat="1" applyFont="1" applyFill="1" applyAlignment="1">
      <alignment vertical="center"/>
    </xf>
    <xf numFmtId="4" fontId="5" fillId="0" borderId="0" xfId="29" applyFont="1" applyFill="1" applyAlignment="1">
      <alignment vertical="center"/>
    </xf>
    <xf numFmtId="4" fontId="2" fillId="0" borderId="0" xfId="29" applyNumberFormat="1" applyFont="1" applyFill="1" applyAlignment="1">
      <alignment horizontal="left" vertical="center"/>
    </xf>
    <xf numFmtId="0" fontId="5" fillId="0" borderId="0" xfId="29" applyNumberFormat="1" applyFont="1" applyFill="1" applyBorder="1" applyAlignment="1">
      <alignment horizontal="center" vertical="center"/>
    </xf>
    <xf numFmtId="4" fontId="5" fillId="0" borderId="0" xfId="31" applyNumberFormat="1" applyFont="1" applyFill="1" applyAlignment="1">
      <alignment horizontal="left" vertical="center"/>
    </xf>
    <xf numFmtId="168" fontId="5" fillId="0" borderId="0" xfId="29" applyNumberFormat="1" applyFont="1" applyFill="1" applyAlignment="1">
      <alignment horizontal="center" vertical="center"/>
    </xf>
    <xf numFmtId="0" fontId="5" fillId="0" borderId="0" xfId="29" applyNumberFormat="1" applyFont="1" applyFill="1" applyAlignment="1">
      <alignment horizontal="center" vertical="center"/>
    </xf>
    <xf numFmtId="169" fontId="5" fillId="0" borderId="0" xfId="32" applyFont="1" applyFill="1" applyAlignment="1">
      <alignment horizontal="left"/>
    </xf>
    <xf numFmtId="169" fontId="5" fillId="0" borderId="0" xfId="32" applyFont="1" applyFill="1"/>
    <xf numFmtId="0" fontId="5" fillId="0" borderId="0" xfId="34" applyFont="1" applyFill="1" applyAlignment="1">
      <alignment horizontal="center" vertical="center"/>
    </xf>
    <xf numFmtId="0" fontId="2" fillId="0" borderId="0" xfId="34" applyFont="1" applyFill="1" applyAlignment="1">
      <alignment horizontal="right"/>
    </xf>
    <xf numFmtId="0" fontId="5" fillId="0" borderId="0" xfId="34" applyFont="1" applyFill="1" applyAlignment="1">
      <alignment horizontal="center"/>
    </xf>
    <xf numFmtId="0" fontId="2" fillId="0" borderId="0" xfId="34" applyFont="1" applyFill="1" applyAlignment="1">
      <alignment horizontal="center"/>
    </xf>
    <xf numFmtId="4" fontId="2" fillId="0" borderId="0" xfId="35" applyNumberFormat="1" applyFont="1" applyFill="1" applyBorder="1" applyAlignment="1">
      <alignment horizontal="right"/>
    </xf>
    <xf numFmtId="4" fontId="2" fillId="0" borderId="0" xfId="0" applyNumberFormat="1" applyFont="1" applyFill="1" applyBorder="1" applyAlignment="1">
      <alignment horizontal="right"/>
    </xf>
    <xf numFmtId="4" fontId="5" fillId="0" borderId="0" xfId="0" applyNumberFormat="1" applyFont="1" applyFill="1" applyBorder="1" applyAlignment="1">
      <alignment horizontal="right"/>
    </xf>
    <xf numFmtId="0" fontId="2" fillId="0" borderId="0" xfId="0" applyFont="1" applyFill="1" applyBorder="1" applyAlignment="1">
      <alignment horizontal="left" vertical="center"/>
    </xf>
    <xf numFmtId="0" fontId="2" fillId="0" borderId="0" xfId="0" applyFont="1" applyFill="1" applyAlignment="1">
      <alignment horizontal="left" vertical="center"/>
    </xf>
    <xf numFmtId="0" fontId="2" fillId="0" borderId="0" xfId="0" applyFont="1" applyFill="1" applyAlignment="1">
      <alignment horizontal="right" vertical="center" wrapText="1"/>
    </xf>
    <xf numFmtId="0" fontId="2" fillId="0" borderId="0" xfId="4" applyFont="1" applyFill="1" applyBorder="1" applyAlignment="1">
      <alignment horizontal="left" vertical="center" wrapText="1"/>
    </xf>
    <xf numFmtId="4" fontId="2" fillId="0" borderId="0" xfId="0" applyNumberFormat="1" applyFont="1" applyFill="1" applyBorder="1" applyAlignment="1">
      <alignment horizontal="left" vertical="center"/>
    </xf>
    <xf numFmtId="2" fontId="2" fillId="0" borderId="0" xfId="0" applyNumberFormat="1" applyFont="1" applyFill="1" applyBorder="1" applyAlignment="1">
      <alignment horizontal="left" vertical="center"/>
    </xf>
    <xf numFmtId="0" fontId="2" fillId="0" borderId="0" xfId="0" applyFont="1" applyFill="1" applyAlignment="1">
      <alignment horizontal="center" vertical="center"/>
    </xf>
    <xf numFmtId="49" fontId="2" fillId="0" borderId="0" xfId="0" applyNumberFormat="1" applyFont="1" applyFill="1" applyAlignment="1">
      <alignment horizontal="left" vertical="center"/>
    </xf>
    <xf numFmtId="0" fontId="2" fillId="0" borderId="0" xfId="0" applyFont="1" applyFill="1" applyBorder="1" applyAlignment="1">
      <alignment horizontal="right" vertical="center"/>
    </xf>
    <xf numFmtId="4" fontId="2" fillId="0" borderId="0" xfId="15" applyNumberFormat="1" applyFont="1" applyFill="1" applyAlignment="1">
      <alignment horizontal="right" vertical="center"/>
    </xf>
    <xf numFmtId="0" fontId="2" fillId="0" borderId="0" xfId="0" applyFont="1" applyFill="1" applyAlignment="1">
      <alignment horizontal="left" vertical="center" wrapText="1"/>
    </xf>
    <xf numFmtId="0" fontId="2" fillId="0" borderId="0" xfId="5" applyFont="1" applyFill="1" applyAlignment="1">
      <alignment horizontal="left" vertical="center" wrapText="1"/>
    </xf>
    <xf numFmtId="0" fontId="2" fillId="0" borderId="0" xfId="0" applyFont="1" applyFill="1" applyBorder="1" applyAlignment="1">
      <alignment horizontal="left" vertical="center" wrapText="1"/>
    </xf>
    <xf numFmtId="49" fontId="11" fillId="0" borderId="0" xfId="24" applyNumberFormat="1" applyFont="1" applyFill="1" applyAlignment="1">
      <alignment horizontal="center" vertical="center"/>
    </xf>
    <xf numFmtId="0" fontId="5" fillId="0" borderId="0" xfId="0" applyFont="1" applyFill="1" applyAlignment="1">
      <alignment horizontal="left" vertical="center" wrapText="1"/>
    </xf>
    <xf numFmtId="4" fontId="2" fillId="0" borderId="0" xfId="15" applyNumberFormat="1" applyFont="1" applyFill="1" applyAlignment="1">
      <alignment horizontal="left" vertical="center"/>
    </xf>
    <xf numFmtId="4" fontId="2" fillId="0" borderId="0" xfId="15" applyNumberFormat="1" applyFont="1" applyFill="1" applyAlignment="1">
      <alignment horizontal="right" vertical="center" wrapText="1"/>
    </xf>
    <xf numFmtId="4" fontId="5" fillId="0" borderId="0" xfId="15" applyNumberFormat="1" applyFont="1" applyFill="1" applyAlignment="1">
      <alignment horizontal="left" vertical="center" wrapText="1"/>
    </xf>
    <xf numFmtId="0" fontId="5" fillId="0" borderId="0" xfId="29" applyNumberFormat="1" applyFont="1" applyFill="1" applyAlignment="1">
      <alignment horizontal="left" vertical="center" wrapText="1"/>
    </xf>
    <xf numFmtId="0" fontId="2" fillId="0" borderId="0" xfId="0" applyFont="1" applyFill="1" applyAlignment="1">
      <alignment horizontal="right" vertical="center"/>
    </xf>
    <xf numFmtId="4" fontId="2" fillId="0" borderId="0" xfId="35" applyNumberFormat="1" applyFont="1" applyFill="1" applyBorder="1" applyAlignment="1">
      <alignment horizontal="left" vertical="center"/>
    </xf>
    <xf numFmtId="4" fontId="5" fillId="0" borderId="0" xfId="16" applyNumberFormat="1" applyFont="1" applyFill="1" applyAlignment="1">
      <alignment horizontal="right"/>
    </xf>
    <xf numFmtId="2" fontId="2" fillId="2" borderId="0" xfId="0" applyNumberFormat="1" applyFont="1" applyFill="1" applyBorder="1" applyAlignment="1">
      <alignment horizontal="center" vertical="center"/>
    </xf>
    <xf numFmtId="0" fontId="13" fillId="2" borderId="0" xfId="0" applyFont="1" applyFill="1" applyAlignment="1">
      <alignment wrapText="1"/>
    </xf>
    <xf numFmtId="4" fontId="14" fillId="2" borderId="0" xfId="27" applyNumberFormat="1" applyFont="1" applyFill="1" applyBorder="1" applyAlignment="1">
      <alignment wrapText="1"/>
    </xf>
    <xf numFmtId="0" fontId="15" fillId="2" borderId="0" xfId="0" applyFont="1" applyFill="1" applyAlignment="1">
      <alignment horizontal="center"/>
    </xf>
    <xf numFmtId="2" fontId="5" fillId="2" borderId="0" xfId="0" applyNumberFormat="1" applyFont="1" applyFill="1" applyBorder="1" applyAlignment="1">
      <alignment horizontal="center" vertical="center"/>
    </xf>
    <xf numFmtId="0" fontId="15" fillId="2" borderId="0" xfId="0" applyFont="1" applyFill="1" applyAlignment="1">
      <alignment wrapText="1"/>
    </xf>
    <xf numFmtId="0" fontId="5" fillId="2" borderId="0" xfId="18" applyFont="1" applyFill="1" applyAlignment="1">
      <alignment horizontal="center"/>
    </xf>
    <xf numFmtId="0" fontId="5" fillId="2" borderId="0" xfId="8" applyFont="1" applyFill="1" applyAlignment="1"/>
    <xf numFmtId="4" fontId="5" fillId="2" borderId="0" xfId="8" applyNumberFormat="1" applyFont="1" applyFill="1" applyAlignment="1"/>
    <xf numFmtId="0" fontId="15" fillId="2" borderId="0" xfId="0" applyFont="1" applyFill="1" applyAlignment="1"/>
    <xf numFmtId="2" fontId="5" fillId="2" borderId="0" xfId="0" applyNumberFormat="1" applyFont="1" applyFill="1" applyBorder="1" applyAlignment="1">
      <alignment horizontal="center" vertical="center" wrapText="1"/>
    </xf>
    <xf numFmtId="0" fontId="15" fillId="2" borderId="0" xfId="0" applyFont="1" applyFill="1" applyAlignment="1">
      <alignment vertical="center"/>
    </xf>
    <xf numFmtId="4" fontId="14" fillId="2" borderId="0" xfId="27" applyNumberFormat="1" applyFont="1" applyFill="1" applyBorder="1" applyAlignment="1">
      <alignment horizontal="center" wrapText="1"/>
    </xf>
    <xf numFmtId="4" fontId="14" fillId="2" borderId="0" xfId="27" applyNumberFormat="1" applyFont="1" applyFill="1" applyBorder="1" applyAlignment="1">
      <alignment horizontal="right" wrapText="1"/>
    </xf>
    <xf numFmtId="0" fontId="5" fillId="2" borderId="0" xfId="10" applyFont="1" applyFill="1" applyBorder="1" applyAlignment="1">
      <alignment horizontal="center" vertical="center"/>
    </xf>
    <xf numFmtId="0" fontId="5" fillId="2" borderId="0" xfId="10" applyFont="1" applyFill="1" applyBorder="1" applyAlignment="1">
      <alignment horizontal="left" vertical="center"/>
    </xf>
    <xf numFmtId="4" fontId="5" fillId="2" borderId="0" xfId="12" applyNumberFormat="1" applyFont="1" applyFill="1" applyBorder="1" applyAlignment="1">
      <alignment horizontal="right"/>
    </xf>
    <xf numFmtId="4" fontId="5" fillId="2" borderId="0" xfId="10" applyNumberFormat="1" applyFont="1" applyFill="1" applyBorder="1" applyAlignment="1">
      <alignment horizontal="center"/>
    </xf>
    <xf numFmtId="4" fontId="5" fillId="2" borderId="0" xfId="4" applyNumberFormat="1" applyFont="1" applyFill="1" applyBorder="1" applyAlignment="1">
      <alignment horizontal="right" wrapText="1"/>
    </xf>
    <xf numFmtId="0" fontId="5" fillId="2" borderId="0" xfId="0" applyFont="1" applyFill="1" applyBorder="1" applyAlignment="1">
      <alignment horizontal="center" vertical="center"/>
    </xf>
    <xf numFmtId="0" fontId="5" fillId="2" borderId="0" xfId="0" applyFont="1" applyFill="1" applyAlignment="1">
      <alignment vertical="center" wrapText="1"/>
    </xf>
    <xf numFmtId="2" fontId="5" fillId="2" borderId="0" xfId="4" applyNumberFormat="1" applyFont="1" applyFill="1" applyBorder="1" applyAlignment="1">
      <alignment horizontal="center" wrapText="1"/>
    </xf>
  </cellXfs>
  <cellStyles count="36">
    <cellStyle name="Millares [0] 3" xfId="35"/>
    <cellStyle name="Millares [0] 5" xfId="6"/>
    <cellStyle name="Millares [0] 5 2" xfId="12"/>
    <cellStyle name="Millares 10 2" xfId="9"/>
    <cellStyle name="Millares 10 2 2" xfId="20"/>
    <cellStyle name="Millares 12 5" xfId="17"/>
    <cellStyle name="Millares 16 3" xfId="27"/>
    <cellStyle name="Millares 2" xfId="2"/>
    <cellStyle name="Millares 2 2 2 2" xfId="33"/>
    <cellStyle name="Millares 2 4" xfId="26"/>
    <cellStyle name="Millares 28" xfId="21"/>
    <cellStyle name="Millares 3 2 2" xfId="3"/>
    <cellStyle name="Millares 3 3" xfId="19"/>
    <cellStyle name="Millares 3 4" xfId="16"/>
    <cellStyle name="Millares 4 2" xfId="28"/>
    <cellStyle name="Millares 9" xfId="7"/>
    <cellStyle name="Millares 9 2 5" xfId="13"/>
    <cellStyle name="Moneda" xfId="1" builtinId="4"/>
    <cellStyle name="Moneda 4" xfId="11"/>
    <cellStyle name="Normal" xfId="0" builtinId="0"/>
    <cellStyle name="Normal 10" xfId="25"/>
    <cellStyle name="Normal 11" xfId="4"/>
    <cellStyle name="Normal 13 2 2" xfId="14"/>
    <cellStyle name="Normal 14 2 2" xfId="31"/>
    <cellStyle name="Normal 15" xfId="32"/>
    <cellStyle name="Normal 15 2" xfId="30"/>
    <cellStyle name="Normal 16" xfId="8"/>
    <cellStyle name="Normal 2 2" xfId="5"/>
    <cellStyle name="Normal 2 2 2 2" xfId="10"/>
    <cellStyle name="Normal 26" xfId="22"/>
    <cellStyle name="Normal 29" xfId="23"/>
    <cellStyle name="Normal 4 2" xfId="24"/>
    <cellStyle name="Normal 8 2" xfId="15"/>
    <cellStyle name="Normal 9 2" xfId="18"/>
    <cellStyle name="Normal_EDIFICIO VILLA OLIMPICA 2" xfId="29"/>
    <cellStyle name="Normal_RESIDENCIAL SAN ANDRES 2" xfId="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externalLink" Target="externalLinks/externalLink52.xml"/><Relationship Id="rId58" Type="http://schemas.openxmlformats.org/officeDocument/2006/relationships/theme" Target="theme/theme1.xml"/><Relationship Id="rId5" Type="http://schemas.openxmlformats.org/officeDocument/2006/relationships/externalLink" Target="externalLinks/externalLink4.xml"/><Relationship Id="rId61" Type="http://schemas.openxmlformats.org/officeDocument/2006/relationships/calcChain" Target="calcChain.xml"/><Relationship Id="rId19" Type="http://schemas.openxmlformats.org/officeDocument/2006/relationships/externalLink" Target="externalLinks/externalLink1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56" Type="http://schemas.openxmlformats.org/officeDocument/2006/relationships/externalLink" Target="externalLinks/externalLink55.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59" Type="http://schemas.openxmlformats.org/officeDocument/2006/relationships/styles" Target="styles.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externalLink" Target="externalLinks/externalLink53.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 Id="rId57" Type="http://schemas.openxmlformats.org/officeDocument/2006/relationships/externalLink" Target="externalLinks/externalLink56.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 Id="rId6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147207</xdr:colOff>
      <xdr:row>1</xdr:row>
      <xdr:rowOff>8658</xdr:rowOff>
    </xdr:from>
    <xdr:to>
      <xdr:col>6</xdr:col>
      <xdr:colOff>327764</xdr:colOff>
      <xdr:row>2</xdr:row>
      <xdr:rowOff>146202</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85932" y="199158"/>
          <a:ext cx="1123532" cy="328044"/>
        </a:xfrm>
        <a:prstGeom prst="rect">
          <a:avLst/>
        </a:prstGeom>
      </xdr:spPr>
    </xdr:pic>
    <xdr:clientData/>
  </xdr:twoCellAnchor>
  <xdr:oneCellAnchor>
    <xdr:from>
      <xdr:col>5</xdr:col>
      <xdr:colOff>147207</xdr:colOff>
      <xdr:row>1</xdr:row>
      <xdr:rowOff>8658</xdr:rowOff>
    </xdr:from>
    <xdr:ext cx="1123082" cy="328044"/>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85932" y="199158"/>
          <a:ext cx="1123082" cy="328044"/>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artidas%20Electricas%20Terminaci&#243;n%20Construcci&#243;n%20Albergue%20Ni&#241;os%20Huerfanos%20de%20Moca.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Ing-6068a73cbf6/Mis%20documentos/Documents%20and%20Settings/GLEINIER/Escritorio/Documentos%20Compartidos%20(Donald-Geovanny)/Presupuestos%20TRANSPARENTADOS/Omar%20CD%20System/Presupuesto%20Nave%20Omar%20CD%20VER.%20TECHO.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Ingmet-pre-01/mis%20documentos/DONALD%20PC%20VOL%202/METRO/INGENIERIA%20METALICA/PASARELA%20ESTACION%20ISABELA/PASARELA%20PEATONAL%20ESTACION%20ISABELA.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Ofic/DATOSCUB/Proyectos%20Especiales/Obras%20Sector%20Salud%20(H-S)%202000/NORTE/Santiago/Cub.%20Reparacion%20Sub-centro%20de%20Salud%20Licey,%20Santiago%20(2)(Increment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Acero%20Estrella\Cotizacion\2010\Proyectos%20Tipo%20A\REMODELACION%20AILA%202010\Licitaci&#243;n%20AILA%20(Remodelaci&#243;n%20terminal%20-%20MAyo%202010)%20(20-agosto-2010)%2022%2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Donald/My%20Documents/Documentos%20Compartidos%20(Donald-Geovanny)/Presupuestos%20TRANSPARENTADOS/Omar%20CD%20System/Presupuesto%20Nave%20Omar%20CD%20VER.%20TECHO.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UNICO-JOMARU\Users\Public\Documents\2006%2001%20Ene%20Texto.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EXCALIBUR/Presupuesto/An&#225;lisis%201,%202,%203/Copia%20de%20Analisi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G:\New%20Proyect\CANADA%20REPARTO%20PERALTA\CUBICACION%20FINAL%20ETAPA%201%20rev.%2022%20ENE%20200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10.0.0.18/Users/Users/supervision/AppData/Local/Microsoft/Windows/Temporary%20Internet%20Files/Low/Content.IE5/ALDN6VTN/CARPETA%20GENERAL/San%20Francisco%20de%20Macoris/Analisis%20de%20Precios%20Unitario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Documents%20and%20Settings\Ing.%20Tony%20Hernandez\Escritorio\Comedor%20Juegos%20Regionales%20Bayaguan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eefs01/kfwpresupuesto/Documents%20and%20Settings/Soraya%20%20Mora/My%20Documents/SEE-KFW/BAHORUCO%20(NEIBA)/Documentos%20Soraya/SEE-2003/A.%20DE%20C.%20ARROYO%20PALM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A:\WINDOWS\Desktop\Boca%20Chica\Oferta%20Economica%20I.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pbencosme/Downloads/Administrador%20de%20Obras%208.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Servidor01/ingenieria/Documents%20and%20Settings/Raul%20N.%20%20Rizek/My%20Documents/Carretera%20Sto.%20Dgo.%20-%20Samana/Precios%20Rincon%20de%20Molinillo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Documents%20and%20Settings\Eva%20L.%20JImenez%20Pagan\My%20Documents\Banco%20Central\Martin%20Fernandez%20-%20Calles\Presup.%20dise&#241;o%20original%20(30-mar-0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PADRE_LAS_CASAS\ANALISIS_TODO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L:\Documents%20and%20Settings\jgonzalez\My%20Documents\OBRAS%20PUBLICAS%202011----PROYECTO\New%20Folder\DESTACAMENTO%20PADRE%20LAS%20CASAS\PRESUPUESTO%20CUARTEL%20P.N%20PADRE%20LAS%20CASAS\curso%20codia\Analisis%20de%20costos%20actualizado%20Jomaru.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pbencosme/Downloads/Caballeria.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Documents%20and%20Settings\Administrador\Escritorio\metodologia%20Presupuestos\Analisis%20de%20Edificacione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Excalibur/Presupuesto/PROYECTO%20PIEDRA%20BLANCA/JOEL/APC/InaconsaACT/Volumenes%20del%20Presupuesto/bPrimer%20Nivel/CIAceros%201erN..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Excalibur/Presupuesto/Documents%20and%20Settings/JOEL/APC/InaconsaACT/Soportes%20Analisis,Presupuestos,Controles/BPreliminar/Soportes%20Grales.Controles%20de%20Obr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xcalibur/presupuesto/CARPETAS%20DEPTO.%20PRESUPUESTOS/YANEL%20FERNANDEZ/sanchez%20ramirez/iteco/EDIFICIO%20ADMINISTRATIVO%20ITECO/PRESUPUESTO%20edificio%20administrativo%20ITECO.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Excalibur/Presupuesto/Documents%20and%20Settings/Ray/Escritorio/Presupuesto%20Habitacional%20Piedra%20BlancaX.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Documents%20and%20Settings\Administrator\My%20Documents\BACKUP%20JULIO\wandel\escritorio%201\PRESUPUESTOS\Peravia\Salinas\PRESUPUESTO%20vivienda.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21-22-94.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G:\Personal\Presupuesto%20Residencial%20Nicole%20I.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G:\New%20Proyect\DESTOC\otross\PRESUPUESTO%20SABADO.%20MARLYNG\Canada%20Peralta\Documents%20and%20Settings\Administrator\My%20Documents\BACKUP%20JULIO\wandel\escritorio%201\PRESUPUESTOS\San%20Pedro%20de%20Macoris\PRESUPUESTO%20E-SPM-023-01-0"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G:\Ca&#241;ada%20de%20Santiago\PRESUPUESTO_CANADA_REPARTO_PERALTA%20por%20macm.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EXCALIBUR/Presupuesto/Documents%20and%20Settings/Tony%20Hernandez/Mis%20documentos/presupuesto/presupuesto/SANCHEZ%20CURIEL/CADENA%20MAR%20PROYECTO/LOLIN%20NAVE%20PTA%20CAN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G:\Documents%20and%20Settings\Administrador\Escritorio\yanel\PERSONALTRABAJOS\mayra\Presupuesto%20escuela%20de%2024%20aulas%20desan_juan.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Users/pbencosme/Documents/Trabajos%20MOPC/CABALLERIA/E_IN_06-017%20CABALLERIA%20AEREA%20-%2027-10-2017/PLANOS/Reinforcement%20Bar%20Analysis%20-%20MOPC%20(3).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Documents%20and%20Settings\Luis%20Mota\My%20Documents\Arq.%20Fajar\CDE\Planos\Subestaci&#243;n%20Duverg&#23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Ofic/presupuesto/CARPETAS%20DEPTO.%20PRESUPUESTOS/FERNANDEZ/ANALISIS/Copia%20de%20UCLAS-COMENCE.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J:\TRABAJO%20OBRAS%20PUBLICAS\TRIBUNAL%20CONST\01%20IE%2012020A%20Tribunal%20Constitucional%20OC%201PV%20CASETA%20PLANTA.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Users/Ricardo%20Leslie/Documents/PRESUPUESTO%20GARDEN%20TOWER%20(Autosaved).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G:\Documents%20and%20Settings\Administrador\Escritorio\Presupuesto%20destacamento%20T1%2028-10-10.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G:\Documents%20and%20Settings\Administrador\Escritorio\Users\yanel\Documents\PERSONALTRABAJOS\CUPIDO\PROYECTO%20MICHEL%20MARIE\PRESUPUESTO%20RESIDENCIAL%20MICHELLE%20MARIE%20modif.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G:\Documents%20and%20Settings\JAJAJAJA\Desktop\PROYECTOS\colina%20definitivo2\G.A.1(07junio2005).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Users/Jaime/Documents/Oficina%20Comision%20Desarrollo%20Provincial/Iglesia%20Catalina/Iglesia%20Catalina%20(version%201).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Gleinier/e/Documents%20and%20Settings/Ing.%20Tony%20Hernandez/Escritorio/Comedor%20Juegos%20Regionales%20Bayaguana.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Copynet-17/E/LICITACION%20VILLAS%20TIPO%20PRESIDENCIAL%20BISONO/Villa%20%20Presidencial4,5,6%20BISONO-ultimo%20DEFINITIVO.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A:\WINDOWS\Desktop\Constanza\Presupuestos\Oferta%20Constanza.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Investigador/amell%20(d)/DONALD%20EXELL/D'%20DONALD/D'%20RaSol/presupuesto/presupuesto/Pres.%20Cubierta%20Alta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Excalibur/presupuesto/Users/yanel/Documents/PERSONALTRABAJOS/YANEL%200IS0E/YANEL%20FERNANDEZ/ITECO/edf.%20administrativo/PRESUPUESTO%20edificio%20administrativo%20ITECO.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Users/cpadp/AppData/Local/Temp/Rar$DIa0.969/ANALISIS/MURO%20DE%20GAVIONES%20RIO%20PANSO/Presupuesto%20Canalizacion%20rio%20Ocoa,%20%20%20R.D.,jio%202012%20-%20copia%20(1).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G:\Documents%20and%20Settings\JAJAJAJA\Desktop\PROYECTOS\colina%20definitivo2\Presupuesto%20Colina%20ben\ACACIA%20ben.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Investigador/amell%20(d)/DONALD%20EXELL/D'%20DONALD/D'%20RaSol/presupuesto/presupuesto/antony's/SANCHEZ%20CURIEL/DSD%20(tanques%20falconbridge+varios)/nave%20fadoc%202.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F:\Metalicas.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USUARIO-03/Almacen%20(D)/LP/Mis%20doc.%20of/OZORIA%202006/LAS%20AMERICAS/PRESUPUESTO/PRES.%20TUNEL%20CHARLE%20REV%20ABRIL%2007/TUNEL%20CHARLES%20ABRIL%2007.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Ingmet-pre-01/mis%20documentos/donald%20geobanny/Barrick/Paquete%20II/PIT%20OFFICE/PRESUPUESTO%20PIT%20OFFICE.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Ofic/presupuesto/Documents%20and%20Settings/yfernandez/Mis%20documentos/poyectos/PRESUPUESTO%20RESIDENCIA%20ORQUIDEA%20TIPO%20A%20definitivo%20AGOSTO2006(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EXCALIBUR/Presupuesto/presupuesto%20donald%202007/DONALD%20PC%20VOL%202/Archivo%20Horacio/Proyectos%20Ingenieria%20Metalica/Concurso%20Mao/Presupuestos/Presupuesto%20genera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Ingmet-pre-01/mis%20documentos/Documents%20and%20Settings/GLEINIER/Escritorio/Documentos%20Compartidos%20(Donald-Geovanny)/Presupuestos%20TRANSPARENTADOS/Omar%20CD%20System/Presupuesto%20Nave%20Omar%20CD%20VER.%20TECHO.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Ofic/p-especi/Obras%20Sector%20Salud%20(H-S)%202000/NORTE/Santiago/Cub.%20Policlinica%20en%20el%20Sector%20La%20Joya,%20palom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Ingmet-pre-01/mis%20documentos/presupuesto%20donald%202007/DONALD%20PC%20VOL%202/Archivo%20Horacio/Proyectos%20Ingenieria%20Metalica/Concurso%20Mao/Presupuestos/Presupuesto%20gener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
      <sheetName val="analisis Electrico"/>
      <sheetName val="Presup_"/>
      <sheetName val="Hoja2"/>
    </sheetNames>
    <sheetDataSet>
      <sheetData sheetId="0"/>
      <sheetData sheetId="1"/>
      <sheetData sheetId="2" refreshError="1"/>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Sheet5"/>
    </sheetNames>
    <sheetDataSet>
      <sheetData sheetId="0" refreshError="1"/>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sheetName val="Presupuesto general metalico"/>
      <sheetName val="Presupuesto general"/>
      <sheetName val="PRESUPUEST"/>
      <sheetName val="INSUMO"/>
      <sheetName val="propuesta "/>
      <sheetName val="Varios"/>
      <sheetName val="Herr+Equip"/>
      <sheetName val="M.O instalacion"/>
      <sheetName val="M.O Fabricacion"/>
      <sheetName val=" pintura"/>
      <sheetName val="Corte+Sold"/>
      <sheetName val="ANALISIS"/>
      <sheetName val="Comparacion"/>
      <sheetName val="peso "/>
      <sheetName val="peso"/>
    </sheetNames>
    <sheetDataSet>
      <sheetData sheetId="0"/>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0000"/>
      <sheetName val="1000"/>
      <sheetName val="Estado Financiero"/>
      <sheetName val="Resumen"/>
      <sheetName val="R_Precios_Ajustado "/>
      <sheetName val="Cubicación"/>
      <sheetName val="Pagos"/>
      <sheetName val="Res-Financiero"/>
      <sheetName val="anal term"/>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sheetName val="Insumos"/>
      <sheetName val="MO"/>
      <sheetName val="Precio de Vigas"/>
      <sheetName val="analisis"/>
      <sheetName val="Hss 10&quot; x 3&quot; x .125&quot;"/>
      <sheetName val="C 5&quot; x 10&quot; x 2 mm"/>
      <sheetName val="C 2&quot; x 10&quot; x 2mm"/>
    </sheetNames>
    <sheetDataSet>
      <sheetData sheetId="0"/>
      <sheetData sheetId="1" refreshError="1"/>
      <sheetData sheetId="2" refreshError="1"/>
      <sheetData sheetId="3" refreshError="1"/>
      <sheetData sheetId="4" refreshError="1">
        <row r="4">
          <cell r="F4">
            <v>35.75</v>
          </cell>
        </row>
        <row r="5">
          <cell r="F5">
            <v>22</v>
          </cell>
        </row>
        <row r="773">
          <cell r="G773">
            <v>2.7450293706293705</v>
          </cell>
        </row>
        <row r="1453">
          <cell r="G1453">
            <v>1.18</v>
          </cell>
        </row>
        <row r="1534">
          <cell r="G1534">
            <v>1.18</v>
          </cell>
        </row>
        <row r="1637">
          <cell r="G1637">
            <v>1.1100000000000001</v>
          </cell>
        </row>
        <row r="1814">
          <cell r="G1814">
            <v>1.0990083501452665</v>
          </cell>
        </row>
        <row r="1872">
          <cell r="G1872">
            <v>1.04</v>
          </cell>
        </row>
        <row r="1977">
          <cell r="G1977">
            <v>1.01</v>
          </cell>
        </row>
        <row r="2304">
          <cell r="G2304">
            <v>1.1582807182752932</v>
          </cell>
        </row>
        <row r="2313">
          <cell r="G2313">
            <v>1.5546306759858588</v>
          </cell>
        </row>
        <row r="2322">
          <cell r="G2322">
            <v>1.1959693269503306</v>
          </cell>
        </row>
        <row r="2432">
          <cell r="G2432">
            <v>1.499981906661326</v>
          </cell>
        </row>
        <row r="2477">
          <cell r="G2477">
            <v>1.5569471130991022</v>
          </cell>
        </row>
        <row r="2486">
          <cell r="G2486">
            <v>1.5907568128034648</v>
          </cell>
        </row>
        <row r="2513">
          <cell r="G2513">
            <v>1.4007248423901459</v>
          </cell>
        </row>
        <row r="2860">
          <cell r="G2860">
            <v>0.92456503968147008</v>
          </cell>
        </row>
      </sheetData>
      <sheetData sheetId="5" refreshError="1"/>
      <sheetData sheetId="6" refreshError="1"/>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Sheet5"/>
      <sheetName val="caseta de planta (2)"/>
      <sheetName val="cisterna "/>
      <sheetName val="caseta de planta"/>
      <sheetName val="Relacion de proyecto"/>
      <sheetName val="Presupuesto"/>
      <sheetName val="Insumos"/>
      <sheetName val="Análisis de Precios"/>
      <sheetName val="Sheet11"/>
      <sheetName val="Sheet12"/>
      <sheetName val="Sheet13"/>
      <sheetName val="Sheet14"/>
      <sheetName val="Sheet15"/>
      <sheetName val="Sheet16"/>
    </sheetNames>
    <sheetDataSet>
      <sheetData sheetId="0" refreshError="1"/>
      <sheetData sheetId="1" refreshError="1">
        <row r="8">
          <cell r="C8" t="str">
            <v>Cant.</v>
          </cell>
          <cell r="E8" t="str">
            <v>P.U. RD$</v>
          </cell>
        </row>
        <row r="10">
          <cell r="E10" t="str">
            <v>P.A.</v>
          </cell>
        </row>
        <row r="12">
          <cell r="E12">
            <v>0</v>
          </cell>
        </row>
        <row r="13">
          <cell r="E13" t="e">
            <v>#REF!</v>
          </cell>
        </row>
        <row r="14">
          <cell r="E14" t="e">
            <v>#REF!</v>
          </cell>
        </row>
        <row r="15">
          <cell r="E15" t="e">
            <v>#NAME?</v>
          </cell>
        </row>
        <row r="16">
          <cell r="E16" t="e">
            <v>#REF!</v>
          </cell>
        </row>
        <row r="17">
          <cell r="E17" t="e">
            <v>#NAME?</v>
          </cell>
        </row>
        <row r="18">
          <cell r="E18" t="e">
            <v>#NAME?</v>
          </cell>
        </row>
        <row r="19">
          <cell r="E19" t="e">
            <v>#REF!</v>
          </cell>
        </row>
        <row r="20">
          <cell r="E20" t="e">
            <v>#REF!</v>
          </cell>
        </row>
        <row r="21">
          <cell r="E21">
            <v>0</v>
          </cell>
        </row>
        <row r="22">
          <cell r="E22">
            <v>0</v>
          </cell>
        </row>
        <row r="23">
          <cell r="E23" t="e">
            <v>#REF!</v>
          </cell>
        </row>
        <row r="24">
          <cell r="E24">
            <v>0</v>
          </cell>
        </row>
        <row r="27">
          <cell r="E27" t="e">
            <v>#REF!</v>
          </cell>
        </row>
        <row r="28">
          <cell r="E28" t="e">
            <v>#REF!</v>
          </cell>
        </row>
        <row r="29">
          <cell r="E29" t="e">
            <v>#REF!</v>
          </cell>
        </row>
        <row r="32">
          <cell r="E32" t="e">
            <v>#REF!</v>
          </cell>
        </row>
        <row r="33">
          <cell r="E33" t="e">
            <v>#REF!</v>
          </cell>
        </row>
        <row r="34">
          <cell r="E34" t="e">
            <v>#REF!</v>
          </cell>
        </row>
        <row r="35">
          <cell r="E35">
            <v>80</v>
          </cell>
        </row>
        <row r="36">
          <cell r="E36" t="e">
            <v>#REF!</v>
          </cell>
        </row>
        <row r="37">
          <cell r="E37">
            <v>0</v>
          </cell>
        </row>
        <row r="38">
          <cell r="E38">
            <v>0</v>
          </cell>
        </row>
        <row r="41">
          <cell r="E41">
            <v>210</v>
          </cell>
        </row>
        <row r="42">
          <cell r="E42">
            <v>450</v>
          </cell>
        </row>
        <row r="43">
          <cell r="E43">
            <v>0</v>
          </cell>
        </row>
        <row r="44">
          <cell r="E44">
            <v>200</v>
          </cell>
        </row>
        <row r="45">
          <cell r="E45">
            <v>100</v>
          </cell>
        </row>
        <row r="46">
          <cell r="E46">
            <v>80</v>
          </cell>
        </row>
        <row r="49">
          <cell r="E49">
            <v>0</v>
          </cell>
        </row>
        <row r="52">
          <cell r="E52" t="e">
            <v>#VALUE!</v>
          </cell>
        </row>
        <row r="54">
          <cell r="E54" t="e">
            <v>#VALUE!</v>
          </cell>
        </row>
        <row r="55">
          <cell r="E55" t="e">
            <v>#REF!</v>
          </cell>
        </row>
        <row r="56">
          <cell r="E56">
            <v>318.20400000000001</v>
          </cell>
        </row>
        <row r="57">
          <cell r="E57" t="e">
            <v>#REF!</v>
          </cell>
        </row>
        <row r="58">
          <cell r="E58" t="e">
            <v>#REF!</v>
          </cell>
        </row>
        <row r="59">
          <cell r="E59">
            <v>0</v>
          </cell>
        </row>
        <row r="63">
          <cell r="E63" t="e">
            <v>#REF!</v>
          </cell>
        </row>
        <row r="64">
          <cell r="E64" t="e">
            <v>#REF!</v>
          </cell>
        </row>
        <row r="65">
          <cell r="E65" t="e">
            <v>#REF!</v>
          </cell>
        </row>
        <row r="66">
          <cell r="E66" t="e">
            <v>#REF!</v>
          </cell>
        </row>
        <row r="67">
          <cell r="E67">
            <v>6919.2</v>
          </cell>
        </row>
        <row r="70">
          <cell r="E70">
            <v>0</v>
          </cell>
        </row>
        <row r="71">
          <cell r="E71">
            <v>0</v>
          </cell>
        </row>
        <row r="72">
          <cell r="E72">
            <v>0</v>
          </cell>
        </row>
        <row r="73">
          <cell r="E73">
            <v>0</v>
          </cell>
        </row>
        <row r="76">
          <cell r="E76">
            <v>0</v>
          </cell>
        </row>
        <row r="77">
          <cell r="E77">
            <v>0</v>
          </cell>
        </row>
        <row r="78">
          <cell r="E78">
            <v>0</v>
          </cell>
        </row>
        <row r="79">
          <cell r="E79">
            <v>0</v>
          </cell>
        </row>
        <row r="80">
          <cell r="E80">
            <v>0</v>
          </cell>
        </row>
        <row r="81">
          <cell r="E81">
            <v>0</v>
          </cell>
        </row>
        <row r="82">
          <cell r="E82">
            <v>0</v>
          </cell>
        </row>
        <row r="83">
          <cell r="E83">
            <v>0</v>
          </cell>
        </row>
        <row r="84">
          <cell r="E84">
            <v>0</v>
          </cell>
        </row>
        <row r="85">
          <cell r="E85">
            <v>0</v>
          </cell>
        </row>
        <row r="86">
          <cell r="E86">
            <v>0</v>
          </cell>
        </row>
        <row r="87">
          <cell r="E87">
            <v>0</v>
          </cell>
        </row>
        <row r="88">
          <cell r="E88">
            <v>0</v>
          </cell>
        </row>
        <row r="89">
          <cell r="E89">
            <v>0</v>
          </cell>
        </row>
        <row r="90">
          <cell r="E90">
            <v>0</v>
          </cell>
        </row>
        <row r="91">
          <cell r="E91">
            <v>0</v>
          </cell>
        </row>
        <row r="92">
          <cell r="E92">
            <v>0</v>
          </cell>
        </row>
        <row r="93">
          <cell r="E93">
            <v>0</v>
          </cell>
        </row>
        <row r="94">
          <cell r="E94">
            <v>0</v>
          </cell>
        </row>
        <row r="95">
          <cell r="E95" t="str">
            <v>P.A.</v>
          </cell>
        </row>
        <row r="96">
          <cell r="E96" t="str">
            <v>P.A.</v>
          </cell>
        </row>
        <row r="97">
          <cell r="E97" t="str">
            <v>P.A.</v>
          </cell>
        </row>
        <row r="98">
          <cell r="E98" t="str">
            <v>P.A.</v>
          </cell>
        </row>
        <row r="99">
          <cell r="E99">
            <v>0</v>
          </cell>
        </row>
        <row r="102">
          <cell r="E102" t="str">
            <v>P.A.</v>
          </cell>
        </row>
        <row r="103">
          <cell r="E103">
            <v>0</v>
          </cell>
        </row>
        <row r="106">
          <cell r="E106">
            <v>0</v>
          </cell>
        </row>
        <row r="107">
          <cell r="E107">
            <v>0</v>
          </cell>
        </row>
        <row r="108">
          <cell r="E108">
            <v>0</v>
          </cell>
        </row>
        <row r="109">
          <cell r="E109">
            <v>0</v>
          </cell>
        </row>
        <row r="112">
          <cell r="E112" t="str">
            <v>P.A.</v>
          </cell>
        </row>
        <row r="113">
          <cell r="E113" t="str">
            <v>P.A.</v>
          </cell>
        </row>
        <row r="117">
          <cell r="E117">
            <v>0</v>
          </cell>
        </row>
        <row r="118">
          <cell r="E118">
            <v>0</v>
          </cell>
        </row>
        <row r="119">
          <cell r="E119">
            <v>0</v>
          </cell>
        </row>
        <row r="120">
          <cell r="E120">
            <v>0</v>
          </cell>
        </row>
        <row r="121">
          <cell r="E121">
            <v>0</v>
          </cell>
        </row>
        <row r="125">
          <cell r="E125">
            <v>0</v>
          </cell>
        </row>
        <row r="126">
          <cell r="E126">
            <v>0</v>
          </cell>
        </row>
        <row r="129">
          <cell r="E129">
            <v>0</v>
          </cell>
        </row>
        <row r="130">
          <cell r="E130">
            <v>0</v>
          </cell>
        </row>
        <row r="131">
          <cell r="E131">
            <v>0</v>
          </cell>
        </row>
        <row r="132">
          <cell r="E132">
            <v>0</v>
          </cell>
        </row>
        <row r="133">
          <cell r="E133">
            <v>0</v>
          </cell>
        </row>
        <row r="134">
          <cell r="E134">
            <v>0</v>
          </cell>
        </row>
        <row r="135">
          <cell r="E135">
            <v>0</v>
          </cell>
        </row>
        <row r="138">
          <cell r="E138">
            <v>0</v>
          </cell>
        </row>
        <row r="139">
          <cell r="E139">
            <v>0</v>
          </cell>
        </row>
        <row r="140">
          <cell r="E140">
            <v>0</v>
          </cell>
        </row>
      </sheetData>
      <sheetData sheetId="2" refreshError="1"/>
      <sheetData sheetId="3" refreshError="1"/>
      <sheetData sheetId="4">
        <row r="7">
          <cell r="C7" t="str">
            <v>Cant.</v>
          </cell>
        </row>
      </sheetData>
      <sheetData sheetId="5" refreshError="1"/>
      <sheetData sheetId="6"/>
      <sheetData sheetId="7"/>
      <sheetData sheetId="8"/>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Ins 2"/>
      <sheetName val="FA"/>
      <sheetName val="Rndmto"/>
      <sheetName val="M.O."/>
      <sheetName val="Sheet4"/>
      <sheetName val="Resu"/>
      <sheetName val="Ana"/>
      <sheetName val="Indice"/>
    </sheetNames>
    <sheetDataSet>
      <sheetData sheetId="0" refreshError="1"/>
      <sheetData sheetId="1" refreshError="1">
        <row r="582">
          <cell r="E582">
            <v>115.6</v>
          </cell>
        </row>
        <row r="584">
          <cell r="E584">
            <v>425000</v>
          </cell>
        </row>
        <row r="592">
          <cell r="E592">
            <v>543000</v>
          </cell>
        </row>
      </sheetData>
      <sheetData sheetId="2" refreshError="1">
        <row r="51">
          <cell r="E51">
            <v>4.5</v>
          </cell>
        </row>
      </sheetData>
      <sheetData sheetId="3" refreshError="1"/>
      <sheetData sheetId="4" refreshError="1"/>
      <sheetData sheetId="5" refreshError="1"/>
      <sheetData sheetId="6" refreshError="1"/>
      <sheetData sheetId="7" refreshError="1"/>
      <sheetData sheetId="8" refreshError="1">
        <row r="11">
          <cell r="F11">
            <v>2274.5</v>
          </cell>
        </row>
        <row r="15">
          <cell r="F15">
            <v>2253</v>
          </cell>
        </row>
        <row r="19">
          <cell r="F19">
            <v>2253</v>
          </cell>
        </row>
        <row r="23">
          <cell r="F23">
            <v>2253</v>
          </cell>
        </row>
        <row r="27">
          <cell r="F27">
            <v>2253</v>
          </cell>
        </row>
        <row r="31">
          <cell r="F31">
            <v>2253</v>
          </cell>
        </row>
        <row r="35">
          <cell r="F35">
            <v>2253</v>
          </cell>
        </row>
        <row r="39">
          <cell r="F39">
            <v>2253</v>
          </cell>
        </row>
        <row r="43">
          <cell r="F43">
            <v>2253</v>
          </cell>
        </row>
        <row r="47">
          <cell r="F47">
            <v>2253</v>
          </cell>
        </row>
        <row r="51">
          <cell r="F51">
            <v>2253</v>
          </cell>
        </row>
        <row r="55">
          <cell r="F55">
            <v>2253</v>
          </cell>
        </row>
        <row r="59">
          <cell r="F59">
            <v>2253</v>
          </cell>
        </row>
        <row r="72">
          <cell r="F72">
            <v>694.65000000000009</v>
          </cell>
        </row>
        <row r="82">
          <cell r="F82">
            <v>818.43000000000006</v>
          </cell>
        </row>
        <row r="92">
          <cell r="F92">
            <v>904.86000000000013</v>
          </cell>
        </row>
        <row r="106">
          <cell r="F106">
            <v>614.06000000000006</v>
          </cell>
        </row>
        <row r="128">
          <cell r="F128">
            <v>2906.2199999999993</v>
          </cell>
        </row>
        <row r="139">
          <cell r="F139">
            <v>549.68000000000006</v>
          </cell>
        </row>
        <row r="150">
          <cell r="F150">
            <v>677.57</v>
          </cell>
        </row>
        <row r="161">
          <cell r="F161">
            <v>898.62</v>
          </cell>
        </row>
        <row r="172">
          <cell r="F172">
            <v>851.17000000000019</v>
          </cell>
        </row>
        <row r="183">
          <cell r="F183">
            <v>782.29000000000008</v>
          </cell>
        </row>
        <row r="194">
          <cell r="F194">
            <v>928.58000000000015</v>
          </cell>
        </row>
        <row r="205">
          <cell r="F205">
            <v>984.30000000000018</v>
          </cell>
        </row>
        <row r="216">
          <cell r="F216">
            <v>1487.0700000000004</v>
          </cell>
        </row>
        <row r="227">
          <cell r="F227">
            <v>1557.4700000000005</v>
          </cell>
        </row>
        <row r="238">
          <cell r="F238">
            <v>1483.9900000000002</v>
          </cell>
        </row>
        <row r="248">
          <cell r="F248">
            <v>1902.3000000000004</v>
          </cell>
        </row>
        <row r="253">
          <cell r="F253">
            <v>2338.06</v>
          </cell>
        </row>
        <row r="258">
          <cell r="F258">
            <v>1318.24</v>
          </cell>
        </row>
        <row r="263">
          <cell r="F263">
            <v>1324.1200000000001</v>
          </cell>
        </row>
        <row r="290">
          <cell r="F290">
            <v>14374.57</v>
          </cell>
        </row>
        <row r="291">
          <cell r="F291">
            <v>804.85</v>
          </cell>
        </row>
        <row r="327">
          <cell r="F327">
            <v>29660.49</v>
          </cell>
        </row>
        <row r="328">
          <cell r="F328">
            <v>880.92</v>
          </cell>
        </row>
        <row r="342">
          <cell r="F342">
            <v>4207.68</v>
          </cell>
        </row>
        <row r="343">
          <cell r="F343">
            <v>420.77</v>
          </cell>
        </row>
        <row r="352">
          <cell r="F352">
            <v>389.54999999999995</v>
          </cell>
        </row>
        <row r="359">
          <cell r="F359">
            <v>427.78999999999996</v>
          </cell>
        </row>
        <row r="366">
          <cell r="F366">
            <v>18.79</v>
          </cell>
        </row>
        <row r="371">
          <cell r="F371">
            <v>15.9</v>
          </cell>
        </row>
        <row r="375">
          <cell r="F375">
            <v>41.23</v>
          </cell>
        </row>
        <row r="380">
          <cell r="F380">
            <v>28.060000000000002</v>
          </cell>
        </row>
        <row r="387">
          <cell r="F387">
            <v>166.18</v>
          </cell>
        </row>
        <row r="392">
          <cell r="F392">
            <v>135.55000000000001</v>
          </cell>
        </row>
        <row r="399">
          <cell r="F399">
            <v>141.18</v>
          </cell>
        </row>
        <row r="407">
          <cell r="F407">
            <v>251.52999999999997</v>
          </cell>
        </row>
        <row r="415">
          <cell r="F415">
            <v>188.22</v>
          </cell>
        </row>
        <row r="423">
          <cell r="F423">
            <v>269.83999999999997</v>
          </cell>
        </row>
        <row r="430">
          <cell r="F430">
            <v>240.45999999999998</v>
          </cell>
        </row>
        <row r="438">
          <cell r="F438">
            <v>150.42000000000002</v>
          </cell>
        </row>
        <row r="443">
          <cell r="F443">
            <v>47.64</v>
          </cell>
        </row>
        <row r="448">
          <cell r="F448">
            <v>81.81</v>
          </cell>
        </row>
        <row r="453">
          <cell r="F453">
            <v>93.97999999999999</v>
          </cell>
        </row>
        <row r="458">
          <cell r="F458">
            <v>69.75</v>
          </cell>
        </row>
        <row r="467">
          <cell r="F467">
            <v>1134.3499999999999</v>
          </cell>
        </row>
        <row r="473">
          <cell r="F473">
            <v>1248.3999999999999</v>
          </cell>
        </row>
        <row r="479">
          <cell r="F479">
            <v>1002.25</v>
          </cell>
        </row>
        <row r="485">
          <cell r="F485">
            <v>1324.46</v>
          </cell>
        </row>
        <row r="491">
          <cell r="F491">
            <v>1661.6599999999999</v>
          </cell>
        </row>
        <row r="509">
          <cell r="F509">
            <v>1354.47</v>
          </cell>
        </row>
        <row r="515">
          <cell r="F515">
            <v>1274.4199999999998</v>
          </cell>
        </row>
        <row r="521">
          <cell r="F521">
            <v>1700.69</v>
          </cell>
        </row>
        <row r="527">
          <cell r="F527">
            <v>1068.3</v>
          </cell>
        </row>
        <row r="542">
          <cell r="F542">
            <v>15217.250000000002</v>
          </cell>
        </row>
        <row r="546">
          <cell r="F546">
            <v>17516.64</v>
          </cell>
        </row>
        <row r="550">
          <cell r="F550">
            <v>17674.7</v>
          </cell>
        </row>
        <row r="570">
          <cell r="F570">
            <v>19646.91</v>
          </cell>
        </row>
        <row r="574">
          <cell r="F574">
            <v>19867.61</v>
          </cell>
        </row>
        <row r="579">
          <cell r="F579">
            <v>21720.720000000001</v>
          </cell>
        </row>
        <row r="583">
          <cell r="F583">
            <v>24024.530000000002</v>
          </cell>
        </row>
        <row r="596">
          <cell r="F596">
            <v>13715.240000000002</v>
          </cell>
        </row>
        <row r="600">
          <cell r="F600">
            <v>13935.939999999999</v>
          </cell>
        </row>
        <row r="613">
          <cell r="F613">
            <v>13667.82</v>
          </cell>
        </row>
        <row r="617">
          <cell r="F617">
            <v>13888.519999999999</v>
          </cell>
        </row>
        <row r="630">
          <cell r="F630">
            <v>10257.959999999999</v>
          </cell>
        </row>
        <row r="634">
          <cell r="F634">
            <v>10478.66</v>
          </cell>
        </row>
        <row r="648">
          <cell r="F648">
            <v>10664.240000000002</v>
          </cell>
        </row>
        <row r="652">
          <cell r="F652">
            <v>9891.2999999999993</v>
          </cell>
        </row>
        <row r="666">
          <cell r="F666">
            <v>10111.719999999999</v>
          </cell>
        </row>
        <row r="670">
          <cell r="F670">
            <v>9097.26</v>
          </cell>
        </row>
        <row r="683">
          <cell r="F683">
            <v>12077.480000000001</v>
          </cell>
        </row>
        <row r="687">
          <cell r="F687">
            <v>11856.78</v>
          </cell>
        </row>
        <row r="700">
          <cell r="F700">
            <v>21807.11</v>
          </cell>
        </row>
        <row r="705">
          <cell r="F705">
            <v>21807.11</v>
          </cell>
        </row>
        <row r="710">
          <cell r="F710">
            <v>21807.11</v>
          </cell>
        </row>
        <row r="715">
          <cell r="F715">
            <v>21807.11</v>
          </cell>
        </row>
        <row r="728">
          <cell r="F728">
            <v>16292.18</v>
          </cell>
        </row>
        <row r="733">
          <cell r="F733">
            <v>16292.18</v>
          </cell>
        </row>
        <row r="756">
          <cell r="F756">
            <v>16244.759999999998</v>
          </cell>
        </row>
        <row r="761">
          <cell r="F761">
            <v>16552.739999999998</v>
          </cell>
        </row>
        <row r="766">
          <cell r="F766">
            <v>16244.759999999998</v>
          </cell>
        </row>
        <row r="771">
          <cell r="F771">
            <v>16552.739999999998</v>
          </cell>
        </row>
        <row r="777">
          <cell r="F777">
            <v>16508.25</v>
          </cell>
        </row>
        <row r="782">
          <cell r="F782">
            <v>16552.739999999998</v>
          </cell>
        </row>
        <row r="788">
          <cell r="F788">
            <v>16508.25</v>
          </cell>
        </row>
        <row r="793">
          <cell r="F793">
            <v>16552.739999999998</v>
          </cell>
        </row>
        <row r="806">
          <cell r="F806">
            <v>12834.9</v>
          </cell>
        </row>
        <row r="811">
          <cell r="F811">
            <v>13079.970000000001</v>
          </cell>
        </row>
        <row r="817">
          <cell r="F817">
            <v>13044.57</v>
          </cell>
        </row>
        <row r="822">
          <cell r="F822">
            <v>13079.970000000001</v>
          </cell>
        </row>
        <row r="836">
          <cell r="F836">
            <v>13241.18</v>
          </cell>
        </row>
        <row r="841">
          <cell r="F841">
            <v>13509.470000000001</v>
          </cell>
        </row>
        <row r="847">
          <cell r="F847">
            <v>13241.18</v>
          </cell>
        </row>
        <row r="852">
          <cell r="F852">
            <v>13509.470000000001</v>
          </cell>
        </row>
        <row r="859">
          <cell r="F859">
            <v>13470.720000000001</v>
          </cell>
        </row>
        <row r="864">
          <cell r="F864">
            <v>13509.470000000001</v>
          </cell>
        </row>
        <row r="871">
          <cell r="F871">
            <v>13470.720000000001</v>
          </cell>
        </row>
        <row r="876">
          <cell r="F876">
            <v>13509.470000000001</v>
          </cell>
        </row>
        <row r="890">
          <cell r="F890">
            <v>12467.96</v>
          </cell>
        </row>
        <row r="895">
          <cell r="F895">
            <v>11977.32</v>
          </cell>
        </row>
        <row r="902">
          <cell r="F902">
            <v>12727.3</v>
          </cell>
        </row>
        <row r="907">
          <cell r="F907">
            <v>12771.08</v>
          </cell>
        </row>
        <row r="920">
          <cell r="F920">
            <v>14456.350000000002</v>
          </cell>
        </row>
        <row r="925">
          <cell r="F925">
            <v>14936.05</v>
          </cell>
        </row>
        <row r="931">
          <cell r="F931">
            <v>14866.76</v>
          </cell>
        </row>
        <row r="936">
          <cell r="F936">
            <v>14936.05</v>
          </cell>
        </row>
        <row r="949">
          <cell r="F949">
            <v>16402.82</v>
          </cell>
        </row>
        <row r="954">
          <cell r="F954">
            <v>16710.8</v>
          </cell>
        </row>
        <row r="960">
          <cell r="F960">
            <v>16666.309999999998</v>
          </cell>
        </row>
        <row r="965">
          <cell r="F965">
            <v>16710.8</v>
          </cell>
        </row>
        <row r="978">
          <cell r="F978">
            <v>12992.96</v>
          </cell>
        </row>
        <row r="983">
          <cell r="F983">
            <v>13238.03</v>
          </cell>
        </row>
        <row r="989">
          <cell r="F989">
            <v>13202.630000000001</v>
          </cell>
        </row>
        <row r="994">
          <cell r="F994">
            <v>13238.03</v>
          </cell>
        </row>
        <row r="1008">
          <cell r="F1008">
            <v>13399.240000000002</v>
          </cell>
        </row>
        <row r="1013">
          <cell r="F1013">
            <v>13667.529999999999</v>
          </cell>
        </row>
        <row r="1019">
          <cell r="F1019">
            <v>13399.24</v>
          </cell>
        </row>
        <row r="1024">
          <cell r="F1024">
            <v>13667.529999999999</v>
          </cell>
        </row>
        <row r="1031">
          <cell r="F1031">
            <v>13628.779999999999</v>
          </cell>
        </row>
        <row r="1036">
          <cell r="F1036">
            <v>13667.529999999999</v>
          </cell>
        </row>
        <row r="1043">
          <cell r="F1043">
            <v>13628.779999999999</v>
          </cell>
        </row>
        <row r="1048">
          <cell r="F1048">
            <v>13667.529999999999</v>
          </cell>
        </row>
        <row r="1062">
          <cell r="F1062">
            <v>12626.02</v>
          </cell>
        </row>
        <row r="1067">
          <cell r="F1067">
            <v>12135.380000000001</v>
          </cell>
        </row>
        <row r="1074">
          <cell r="F1074">
            <v>12885.36</v>
          </cell>
        </row>
        <row r="1079">
          <cell r="F1079">
            <v>12929.14</v>
          </cell>
        </row>
        <row r="1092">
          <cell r="F1092">
            <v>14591.780000000002</v>
          </cell>
        </row>
        <row r="1097">
          <cell r="F1097">
            <v>15071.48</v>
          </cell>
        </row>
        <row r="1103">
          <cell r="F1103">
            <v>15002.19</v>
          </cell>
        </row>
        <row r="1108">
          <cell r="F1108">
            <v>15071.48</v>
          </cell>
        </row>
        <row r="1121">
          <cell r="F1121">
            <v>16664.399999999998</v>
          </cell>
        </row>
        <row r="1126">
          <cell r="F1126">
            <v>16972.379999999997</v>
          </cell>
        </row>
        <row r="1132">
          <cell r="F1132">
            <v>16927.89</v>
          </cell>
        </row>
        <row r="1137">
          <cell r="F1137">
            <v>16972.379999999997</v>
          </cell>
        </row>
        <row r="1150">
          <cell r="F1150">
            <v>13254.539999999999</v>
          </cell>
        </row>
        <row r="1155">
          <cell r="F1155">
            <v>13499.61</v>
          </cell>
        </row>
        <row r="1161">
          <cell r="F1161">
            <v>13464.21</v>
          </cell>
        </row>
        <row r="1166">
          <cell r="F1166">
            <v>13499.61</v>
          </cell>
        </row>
        <row r="1180">
          <cell r="F1180">
            <v>13660.82</v>
          </cell>
        </row>
        <row r="1185">
          <cell r="F1185">
            <v>13929.11</v>
          </cell>
        </row>
        <row r="1191">
          <cell r="F1191">
            <v>13660.82</v>
          </cell>
        </row>
        <row r="1196">
          <cell r="F1196">
            <v>13929.11</v>
          </cell>
        </row>
        <row r="1203">
          <cell r="F1203">
            <v>13890.36</v>
          </cell>
        </row>
        <row r="1208">
          <cell r="F1208">
            <v>13929.11</v>
          </cell>
        </row>
        <row r="1215">
          <cell r="F1215">
            <v>13890.36</v>
          </cell>
        </row>
        <row r="1220">
          <cell r="F1220">
            <v>13929.11</v>
          </cell>
        </row>
        <row r="1234">
          <cell r="F1234">
            <v>12887.599999999999</v>
          </cell>
        </row>
        <row r="1239">
          <cell r="F1239">
            <v>12396.96</v>
          </cell>
        </row>
        <row r="1246">
          <cell r="F1246">
            <v>13146.939999999999</v>
          </cell>
        </row>
        <row r="1251">
          <cell r="F1251">
            <v>13190.72</v>
          </cell>
        </row>
        <row r="1264">
          <cell r="F1264">
            <v>14853.36</v>
          </cell>
        </row>
        <row r="1269">
          <cell r="F1269">
            <v>15333.06</v>
          </cell>
        </row>
        <row r="1275">
          <cell r="F1275">
            <v>15263.77</v>
          </cell>
        </row>
        <row r="1280">
          <cell r="F1280">
            <v>15333.06</v>
          </cell>
        </row>
        <row r="1295">
          <cell r="F1295">
            <v>12646.11</v>
          </cell>
        </row>
        <row r="1307">
          <cell r="F1307">
            <v>12866.81</v>
          </cell>
        </row>
        <row r="1343">
          <cell r="F1343">
            <v>10926.86</v>
          </cell>
        </row>
        <row r="1355">
          <cell r="F1355">
            <v>11147.56</v>
          </cell>
        </row>
        <row r="1371">
          <cell r="F1371">
            <v>25487.59</v>
          </cell>
        </row>
        <row r="1384">
          <cell r="F1384">
            <v>25708.29</v>
          </cell>
        </row>
        <row r="1397">
          <cell r="F1397">
            <v>19088.740000000002</v>
          </cell>
        </row>
        <row r="1410">
          <cell r="F1410">
            <v>19309.440000000002</v>
          </cell>
        </row>
        <row r="1448">
          <cell r="F1448">
            <v>16184.390000000001</v>
          </cell>
        </row>
        <row r="1460">
          <cell r="F1460">
            <v>16405.09</v>
          </cell>
        </row>
        <row r="1473">
          <cell r="F1473">
            <v>28064.53</v>
          </cell>
        </row>
        <row r="1486">
          <cell r="F1486">
            <v>21665.68</v>
          </cell>
        </row>
        <row r="1498">
          <cell r="F1498">
            <v>18761.330000000002</v>
          </cell>
        </row>
        <row r="1513">
          <cell r="F1513">
            <v>8380.77</v>
          </cell>
        </row>
        <row r="1517">
          <cell r="F1517">
            <v>8380.77</v>
          </cell>
        </row>
        <row r="1522">
          <cell r="F1522">
            <v>8520.83</v>
          </cell>
        </row>
        <row r="1527">
          <cell r="F1527">
            <v>8520.83</v>
          </cell>
        </row>
        <row r="1539">
          <cell r="F1539">
            <v>7299.48</v>
          </cell>
        </row>
        <row r="1543">
          <cell r="F1543">
            <v>7299.48</v>
          </cell>
        </row>
        <row r="1548">
          <cell r="F1548">
            <v>7414.67</v>
          </cell>
        </row>
        <row r="1553">
          <cell r="F1553">
            <v>7414.67</v>
          </cell>
        </row>
        <row r="1565">
          <cell r="F1565">
            <v>10680.16</v>
          </cell>
        </row>
        <row r="1569">
          <cell r="F1569">
            <v>10680.16</v>
          </cell>
        </row>
        <row r="1574">
          <cell r="F1574">
            <v>10820.220000000001</v>
          </cell>
        </row>
        <row r="1579">
          <cell r="F1579">
            <v>10820.220000000001</v>
          </cell>
        </row>
        <row r="1591">
          <cell r="F1591">
            <v>9598.869999999999</v>
          </cell>
        </row>
        <row r="1595">
          <cell r="F1595">
            <v>9598.8700000000008</v>
          </cell>
        </row>
        <row r="1600">
          <cell r="F1600">
            <v>9714.06</v>
          </cell>
        </row>
        <row r="1605">
          <cell r="F1605">
            <v>9714.06</v>
          </cell>
        </row>
        <row r="1621">
          <cell r="F1621">
            <v>14802.09</v>
          </cell>
        </row>
        <row r="1625">
          <cell r="F1625">
            <v>14802.09</v>
          </cell>
        </row>
        <row r="1630">
          <cell r="F1630">
            <v>14941.89</v>
          </cell>
        </row>
        <row r="1635">
          <cell r="F1635">
            <v>14941.89</v>
          </cell>
        </row>
        <row r="1648">
          <cell r="F1648">
            <v>14960.150000000001</v>
          </cell>
        </row>
        <row r="1652">
          <cell r="F1652">
            <v>14960.15</v>
          </cell>
        </row>
        <row r="1657">
          <cell r="F1657">
            <v>15099.95</v>
          </cell>
        </row>
        <row r="1662">
          <cell r="F1662">
            <v>15099.95</v>
          </cell>
        </row>
        <row r="1675">
          <cell r="F1675">
            <v>15221.73</v>
          </cell>
        </row>
        <row r="1679">
          <cell r="F1679">
            <v>15221.73</v>
          </cell>
        </row>
        <row r="1684">
          <cell r="F1684">
            <v>15361.53</v>
          </cell>
        </row>
        <row r="1689">
          <cell r="F1689">
            <v>15361.53</v>
          </cell>
        </row>
        <row r="1702">
          <cell r="F1702">
            <v>12270.74</v>
          </cell>
        </row>
        <row r="1706">
          <cell r="F1706">
            <v>12270.74</v>
          </cell>
        </row>
        <row r="1711">
          <cell r="F1711">
            <v>12375.720000000001</v>
          </cell>
        </row>
        <row r="1716">
          <cell r="F1716">
            <v>12375.720000000001</v>
          </cell>
        </row>
        <row r="1729">
          <cell r="F1729">
            <v>12428.8</v>
          </cell>
        </row>
        <row r="1733">
          <cell r="F1733">
            <v>12428.800000000001</v>
          </cell>
        </row>
        <row r="1738">
          <cell r="F1738">
            <v>12533.78</v>
          </cell>
        </row>
        <row r="1743">
          <cell r="F1743">
            <v>12533.78</v>
          </cell>
        </row>
        <row r="1756">
          <cell r="F1756">
            <v>16983.34</v>
          </cell>
        </row>
        <row r="1760">
          <cell r="F1760">
            <v>16983.34</v>
          </cell>
        </row>
        <row r="1765">
          <cell r="F1765">
            <v>17356.36</v>
          </cell>
        </row>
        <row r="1770">
          <cell r="F1770">
            <v>17356.36</v>
          </cell>
        </row>
        <row r="1783">
          <cell r="F1783">
            <v>13814.14</v>
          </cell>
        </row>
        <row r="1787">
          <cell r="F1787">
            <v>13814.140000000001</v>
          </cell>
        </row>
        <row r="1792">
          <cell r="F1792">
            <v>14000.650000000001</v>
          </cell>
        </row>
        <row r="1797">
          <cell r="F1797">
            <v>14000.650000000001</v>
          </cell>
        </row>
        <row r="1810">
          <cell r="F1810">
            <v>17244.919999999998</v>
          </cell>
        </row>
        <row r="1814">
          <cell r="F1814">
            <v>17244.920000000002</v>
          </cell>
        </row>
        <row r="1819">
          <cell r="F1819">
            <v>17617.940000000002</v>
          </cell>
        </row>
        <row r="1824">
          <cell r="F1824">
            <v>17617.940000000002</v>
          </cell>
        </row>
        <row r="1837">
          <cell r="F1837">
            <v>14075.719999999998</v>
          </cell>
        </row>
        <row r="1841">
          <cell r="F1841">
            <v>14075.720000000001</v>
          </cell>
        </row>
        <row r="1846">
          <cell r="F1846">
            <v>14262.23</v>
          </cell>
        </row>
        <row r="1851">
          <cell r="F1851">
            <v>14262.23</v>
          </cell>
        </row>
        <row r="1866">
          <cell r="F1866">
            <v>14648.619999999999</v>
          </cell>
        </row>
        <row r="1871">
          <cell r="F1871">
            <v>14648.619999999999</v>
          </cell>
        </row>
        <row r="1876">
          <cell r="F1876">
            <v>14648.619999999999</v>
          </cell>
        </row>
        <row r="1881">
          <cell r="F1881">
            <v>14648.619999999999</v>
          </cell>
        </row>
        <row r="1885">
          <cell r="F1885">
            <v>14591.769999999999</v>
          </cell>
        </row>
        <row r="1890">
          <cell r="F1890">
            <v>14591.769999999999</v>
          </cell>
        </row>
        <row r="1896">
          <cell r="F1896">
            <v>14591.769999999999</v>
          </cell>
        </row>
        <row r="1901">
          <cell r="F1901">
            <v>14591.769999999999</v>
          </cell>
        </row>
        <row r="1913">
          <cell r="F1913">
            <v>16948.009999999998</v>
          </cell>
        </row>
        <row r="1918">
          <cell r="F1918">
            <v>16948.010000000002</v>
          </cell>
        </row>
        <row r="1923">
          <cell r="F1923">
            <v>16948.010000000002</v>
          </cell>
        </row>
        <row r="1928">
          <cell r="F1928">
            <v>16948.010000000002</v>
          </cell>
        </row>
        <row r="1940">
          <cell r="F1940">
            <v>17106.07</v>
          </cell>
        </row>
        <row r="1945">
          <cell r="F1945">
            <v>17106.07</v>
          </cell>
        </row>
        <row r="1950">
          <cell r="F1950">
            <v>17106.07</v>
          </cell>
        </row>
        <row r="1955">
          <cell r="F1955">
            <v>17106.07</v>
          </cell>
        </row>
        <row r="1967">
          <cell r="F1967">
            <v>17367.649999999998</v>
          </cell>
        </row>
        <row r="1972">
          <cell r="F1972">
            <v>17367.650000000001</v>
          </cell>
        </row>
        <row r="1977">
          <cell r="F1977">
            <v>17367.650000000001</v>
          </cell>
        </row>
        <row r="1982">
          <cell r="F1982">
            <v>17367.650000000001</v>
          </cell>
        </row>
        <row r="1998">
          <cell r="F1998">
            <v>12271.2</v>
          </cell>
        </row>
        <row r="2004">
          <cell r="F2004">
            <v>12558.26</v>
          </cell>
        </row>
        <row r="2017">
          <cell r="F2017">
            <v>9874.07</v>
          </cell>
        </row>
        <row r="2023">
          <cell r="F2023">
            <v>10094.75</v>
          </cell>
        </row>
        <row r="2036">
          <cell r="F2036">
            <v>9508.7599999999984</v>
          </cell>
        </row>
        <row r="2042">
          <cell r="F2042">
            <v>9753.3100000000013</v>
          </cell>
        </row>
        <row r="2056">
          <cell r="F2056">
            <v>8107.4699999999993</v>
          </cell>
        </row>
        <row r="2061">
          <cell r="F2061">
            <v>8107.4699999999993</v>
          </cell>
        </row>
        <row r="2068">
          <cell r="F2068">
            <v>8295.43</v>
          </cell>
        </row>
        <row r="2081">
          <cell r="F2081">
            <v>14570.59</v>
          </cell>
        </row>
        <row r="2086">
          <cell r="F2086">
            <v>14906.109999999999</v>
          </cell>
        </row>
        <row r="2092">
          <cell r="F2092">
            <v>14857.65</v>
          </cell>
        </row>
        <row r="2098">
          <cell r="F2098">
            <v>14906.109999999999</v>
          </cell>
        </row>
        <row r="2111">
          <cell r="F2111">
            <v>12173.46</v>
          </cell>
        </row>
        <row r="2116">
          <cell r="F2116">
            <v>12431.4</v>
          </cell>
        </row>
        <row r="2122">
          <cell r="F2122">
            <v>12394.14</v>
          </cell>
        </row>
        <row r="2128">
          <cell r="F2128">
            <v>12431.4</v>
          </cell>
        </row>
        <row r="2141">
          <cell r="F2141">
            <v>11808.15</v>
          </cell>
        </row>
        <row r="2146">
          <cell r="F2146">
            <v>12093.99</v>
          </cell>
        </row>
        <row r="2152">
          <cell r="F2152">
            <v>12052.7</v>
          </cell>
        </row>
        <row r="2158">
          <cell r="F2158">
            <v>12093.99</v>
          </cell>
        </row>
        <row r="2172">
          <cell r="F2172">
            <v>10406.86</v>
          </cell>
        </row>
        <row r="2177">
          <cell r="F2177">
            <v>10626.55</v>
          </cell>
        </row>
        <row r="2184">
          <cell r="F2184">
            <v>10594.82</v>
          </cell>
        </row>
        <row r="2191">
          <cell r="F2191">
            <v>10626.55</v>
          </cell>
        </row>
        <row r="2198">
          <cell r="F2198">
            <v>10594.82</v>
          </cell>
        </row>
        <row r="2205">
          <cell r="F2205">
            <v>10626.55</v>
          </cell>
        </row>
        <row r="2218">
          <cell r="F2218">
            <v>14728.650000000001</v>
          </cell>
        </row>
        <row r="2223">
          <cell r="F2223">
            <v>15064.17</v>
          </cell>
        </row>
        <row r="2229">
          <cell r="F2229">
            <v>15015.710000000001</v>
          </cell>
        </row>
        <row r="2235">
          <cell r="F2235">
            <v>15064.17</v>
          </cell>
        </row>
        <row r="2248">
          <cell r="F2248">
            <v>12331.52</v>
          </cell>
        </row>
        <row r="2253">
          <cell r="F2253">
            <v>12589.46</v>
          </cell>
        </row>
        <row r="2259">
          <cell r="F2259">
            <v>12552.199999999999</v>
          </cell>
        </row>
        <row r="2265">
          <cell r="F2265">
            <v>12589.46</v>
          </cell>
        </row>
        <row r="2278">
          <cell r="F2278">
            <v>11966.21</v>
          </cell>
        </row>
        <row r="2283">
          <cell r="F2283">
            <v>12252.05</v>
          </cell>
        </row>
        <row r="2289">
          <cell r="F2289">
            <v>12210.76</v>
          </cell>
        </row>
        <row r="2295">
          <cell r="F2295">
            <v>12252.05</v>
          </cell>
        </row>
        <row r="2309">
          <cell r="F2309">
            <v>10564.919999999998</v>
          </cell>
        </row>
        <row r="2314">
          <cell r="F2314">
            <v>10784.61</v>
          </cell>
        </row>
        <row r="2321">
          <cell r="F2321">
            <v>10752.88</v>
          </cell>
        </row>
        <row r="2328">
          <cell r="F2328">
            <v>10784.61</v>
          </cell>
        </row>
        <row r="2335">
          <cell r="F2335">
            <v>10752.88</v>
          </cell>
        </row>
        <row r="2342">
          <cell r="F2342">
            <v>10784.61</v>
          </cell>
        </row>
        <row r="2355">
          <cell r="F2355">
            <v>14990.23</v>
          </cell>
        </row>
        <row r="2360">
          <cell r="F2360">
            <v>15325.75</v>
          </cell>
        </row>
        <row r="2366">
          <cell r="F2366">
            <v>15277.29</v>
          </cell>
        </row>
        <row r="2372">
          <cell r="F2372">
            <v>15325.75</v>
          </cell>
        </row>
        <row r="2385">
          <cell r="F2385">
            <v>12593.099999999999</v>
          </cell>
        </row>
        <row r="2390">
          <cell r="F2390">
            <v>12851.039999999999</v>
          </cell>
        </row>
        <row r="2396">
          <cell r="F2396">
            <v>12813.779999999999</v>
          </cell>
        </row>
        <row r="2402">
          <cell r="F2402">
            <v>13023.46</v>
          </cell>
        </row>
        <row r="2415">
          <cell r="F2415">
            <v>12227.789999999999</v>
          </cell>
        </row>
        <row r="2420">
          <cell r="F2420">
            <v>12513.630000000001</v>
          </cell>
        </row>
        <row r="2426">
          <cell r="F2426">
            <v>12472.34</v>
          </cell>
        </row>
        <row r="2432">
          <cell r="F2432">
            <v>12513.630000000001</v>
          </cell>
        </row>
        <row r="2446">
          <cell r="F2446">
            <v>10826.5</v>
          </cell>
        </row>
        <row r="2451">
          <cell r="F2451">
            <v>11046.189999999999</v>
          </cell>
        </row>
        <row r="2458">
          <cell r="F2458">
            <v>11014.46</v>
          </cell>
        </row>
        <row r="2465">
          <cell r="F2465">
            <v>11046.189999999999</v>
          </cell>
        </row>
        <row r="2472">
          <cell r="F2472">
            <v>11014.46</v>
          </cell>
        </row>
        <row r="2479">
          <cell r="F2479">
            <v>11046.189999999999</v>
          </cell>
        </row>
        <row r="2494">
          <cell r="F2494">
            <v>13004.73</v>
          </cell>
        </row>
        <row r="2506">
          <cell r="F2506">
            <v>13225.429999999998</v>
          </cell>
        </row>
        <row r="2517">
          <cell r="F2517">
            <v>12389.56</v>
          </cell>
        </row>
        <row r="2528">
          <cell r="F2528">
            <v>12610.259999999998</v>
          </cell>
        </row>
        <row r="2543">
          <cell r="F2543">
            <v>10999.22</v>
          </cell>
        </row>
        <row r="2547">
          <cell r="F2547">
            <v>10999.22</v>
          </cell>
        </row>
        <row r="2552">
          <cell r="F2552">
            <v>11142.210000000001</v>
          </cell>
        </row>
        <row r="2557">
          <cell r="F2557">
            <v>11142.210000000001</v>
          </cell>
        </row>
        <row r="2569">
          <cell r="F2569">
            <v>10037.769999999999</v>
          </cell>
        </row>
        <row r="2573">
          <cell r="F2573">
            <v>10037.769999999999</v>
          </cell>
        </row>
        <row r="2578">
          <cell r="F2578">
            <v>10156.969999999999</v>
          </cell>
        </row>
        <row r="2583">
          <cell r="F2583">
            <v>10156.969999999999</v>
          </cell>
        </row>
        <row r="2595">
          <cell r="F2595">
            <v>13298.61</v>
          </cell>
        </row>
        <row r="2599">
          <cell r="F2599">
            <v>13298.61</v>
          </cell>
        </row>
        <row r="2604">
          <cell r="F2604">
            <v>13441.6</v>
          </cell>
        </row>
        <row r="2621">
          <cell r="F2621">
            <v>11941.39</v>
          </cell>
        </row>
        <row r="2625">
          <cell r="F2625">
            <v>11941.39</v>
          </cell>
        </row>
        <row r="2630">
          <cell r="F2630">
            <v>12060.59</v>
          </cell>
        </row>
        <row r="2635">
          <cell r="F2635">
            <v>12060.59</v>
          </cell>
        </row>
        <row r="2645">
          <cell r="F2645">
            <v>4099.8999999999996</v>
          </cell>
        </row>
        <row r="2652">
          <cell r="F2652">
            <v>4099.8999999999996</v>
          </cell>
        </row>
        <row r="2659">
          <cell r="F2659">
            <v>4233.6499999999996</v>
          </cell>
        </row>
        <row r="2666">
          <cell r="F2666">
            <v>4233.6499999999996</v>
          </cell>
        </row>
        <row r="2673">
          <cell r="F2673">
            <v>3594.8599999999997</v>
          </cell>
        </row>
        <row r="2680">
          <cell r="F2680">
            <v>3594.8599999999997</v>
          </cell>
        </row>
        <row r="2687">
          <cell r="F2687">
            <v>3698.89</v>
          </cell>
        </row>
        <row r="2694">
          <cell r="F2694">
            <v>3698.89</v>
          </cell>
        </row>
        <row r="2701">
          <cell r="F2701">
            <v>6718.7</v>
          </cell>
        </row>
        <row r="2708">
          <cell r="F2708">
            <v>6718.7</v>
          </cell>
        </row>
        <row r="2715">
          <cell r="F2715">
            <v>6902.2599999999993</v>
          </cell>
        </row>
        <row r="2722">
          <cell r="F2722">
            <v>6902.2599999999993</v>
          </cell>
        </row>
        <row r="2729">
          <cell r="F2729">
            <v>6213.66</v>
          </cell>
        </row>
        <row r="2736">
          <cell r="F2736">
            <v>6213.66</v>
          </cell>
        </row>
        <row r="2743">
          <cell r="F2743">
            <v>6367.5</v>
          </cell>
        </row>
        <row r="2750">
          <cell r="F2750">
            <v>6367.5</v>
          </cell>
        </row>
        <row r="2757">
          <cell r="F2757">
            <v>6932.74</v>
          </cell>
        </row>
        <row r="2764">
          <cell r="F2764">
            <v>6932.74</v>
          </cell>
        </row>
        <row r="2771">
          <cell r="F2771">
            <v>7066.49</v>
          </cell>
        </row>
        <row r="2778">
          <cell r="F2778">
            <v>7066.49</v>
          </cell>
        </row>
        <row r="2785">
          <cell r="F2785">
            <v>6427.7</v>
          </cell>
        </row>
        <row r="2792">
          <cell r="F2792">
            <v>6427.7</v>
          </cell>
        </row>
        <row r="2799">
          <cell r="F2799">
            <v>6531.73</v>
          </cell>
        </row>
        <row r="2806">
          <cell r="F2806">
            <v>6531.73</v>
          </cell>
        </row>
        <row r="2813">
          <cell r="F2813">
            <v>7090.7999999999993</v>
          </cell>
        </row>
        <row r="2820">
          <cell r="F2820">
            <v>7090.7999999999993</v>
          </cell>
        </row>
        <row r="2827">
          <cell r="F2827">
            <v>7224.5499999999993</v>
          </cell>
        </row>
        <row r="2834">
          <cell r="F2834">
            <v>7224.5499999999993</v>
          </cell>
        </row>
        <row r="2841">
          <cell r="F2841">
            <v>6585.7599999999993</v>
          </cell>
        </row>
        <row r="2848">
          <cell r="F2848">
            <v>6585.7599999999993</v>
          </cell>
        </row>
        <row r="2855">
          <cell r="F2855">
            <v>6689.7899999999991</v>
          </cell>
        </row>
        <row r="2862">
          <cell r="F2862">
            <v>6689.7899999999991</v>
          </cell>
        </row>
        <row r="2869">
          <cell r="F2869">
            <v>7352.3799999999992</v>
          </cell>
        </row>
        <row r="2876">
          <cell r="F2876">
            <v>7352.3799999999992</v>
          </cell>
        </row>
        <row r="2883">
          <cell r="F2883">
            <v>7486.1299999999992</v>
          </cell>
        </row>
        <row r="2890">
          <cell r="F2890">
            <v>7486.1299999999992</v>
          </cell>
        </row>
        <row r="2897">
          <cell r="F2897">
            <v>6847.3399999999992</v>
          </cell>
        </row>
        <row r="2904">
          <cell r="F2904">
            <v>6847.3399999999992</v>
          </cell>
        </row>
        <row r="2911">
          <cell r="F2911">
            <v>6951.369999999999</v>
          </cell>
        </row>
        <row r="2918">
          <cell r="F2918">
            <v>6951.369999999999</v>
          </cell>
        </row>
        <row r="2928">
          <cell r="F2928">
            <v>8730.48</v>
          </cell>
        </row>
        <row r="2935">
          <cell r="F2935">
            <v>8730.48</v>
          </cell>
        </row>
        <row r="2942">
          <cell r="F2942">
            <v>8970.0299999999988</v>
          </cell>
        </row>
        <row r="2949">
          <cell r="F2949">
            <v>8970.0299999999988</v>
          </cell>
        </row>
        <row r="2956">
          <cell r="F2956">
            <v>8888.5399999999991</v>
          </cell>
        </row>
        <row r="2963">
          <cell r="F2963">
            <v>8888.5399999999991</v>
          </cell>
        </row>
        <row r="2970">
          <cell r="F2970">
            <v>9128.09</v>
          </cell>
        </row>
        <row r="2977">
          <cell r="F2977">
            <v>9128.09</v>
          </cell>
        </row>
        <row r="2984">
          <cell r="F2984">
            <v>9150.119999999999</v>
          </cell>
        </row>
        <row r="2991">
          <cell r="F2991">
            <v>9150.119999999999</v>
          </cell>
        </row>
        <row r="2998">
          <cell r="F2998">
            <v>9389.6699999999983</v>
          </cell>
        </row>
        <row r="3005">
          <cell r="F3005">
            <v>9389.6699999999983</v>
          </cell>
        </row>
        <row r="3014">
          <cell r="F3014">
            <v>3799.12</v>
          </cell>
        </row>
        <row r="3019">
          <cell r="F3019">
            <v>3402.5299999999997</v>
          </cell>
        </row>
        <row r="3024">
          <cell r="F3024">
            <v>3641.09</v>
          </cell>
        </row>
        <row r="3029">
          <cell r="F3029">
            <v>3180.83</v>
          </cell>
        </row>
        <row r="3035">
          <cell r="F3035">
            <v>5044.6399999999994</v>
          </cell>
        </row>
        <row r="3041">
          <cell r="F3041">
            <v>4116.34</v>
          </cell>
        </row>
        <row r="3047">
          <cell r="F3047">
            <v>3653.96</v>
          </cell>
        </row>
        <row r="3053">
          <cell r="F3053">
            <v>3903.52</v>
          </cell>
        </row>
        <row r="3058">
          <cell r="F3058">
            <v>3506.93</v>
          </cell>
        </row>
        <row r="3063">
          <cell r="F3063">
            <v>3213.37</v>
          </cell>
        </row>
        <row r="3068">
          <cell r="F3068">
            <v>2960.25</v>
          </cell>
        </row>
        <row r="3074">
          <cell r="F3074">
            <v>6417.92</v>
          </cell>
        </row>
        <row r="3079">
          <cell r="F3079">
            <v>6021.33</v>
          </cell>
        </row>
        <row r="3084">
          <cell r="F3084">
            <v>5727.77</v>
          </cell>
        </row>
        <row r="3089">
          <cell r="F3089">
            <v>5474.65</v>
          </cell>
        </row>
        <row r="3095">
          <cell r="F3095">
            <v>6631.96</v>
          </cell>
        </row>
        <row r="3100">
          <cell r="F3100">
            <v>6235.37</v>
          </cell>
        </row>
        <row r="3105">
          <cell r="F3105">
            <v>5941.81</v>
          </cell>
        </row>
        <row r="3110">
          <cell r="F3110">
            <v>5688.6900000000005</v>
          </cell>
        </row>
        <row r="3115">
          <cell r="F3115">
            <v>6099.87</v>
          </cell>
        </row>
        <row r="3120">
          <cell r="F3120">
            <v>5846.75</v>
          </cell>
        </row>
        <row r="3125">
          <cell r="F3125">
            <v>6361.45</v>
          </cell>
        </row>
        <row r="3130">
          <cell r="F3130">
            <v>6108.33</v>
          </cell>
        </row>
        <row r="3138">
          <cell r="F3138">
            <v>4446.01</v>
          </cell>
        </row>
        <row r="3143">
          <cell r="F3143">
            <v>4495.82</v>
          </cell>
        </row>
        <row r="3148">
          <cell r="F3148">
            <v>4660.05</v>
          </cell>
        </row>
        <row r="3153">
          <cell r="F3153">
            <v>4818.1099999999997</v>
          </cell>
        </row>
        <row r="3158">
          <cell r="F3158">
            <v>5079.6899999999996</v>
          </cell>
        </row>
        <row r="3163">
          <cell r="F3163">
            <v>5194.53</v>
          </cell>
        </row>
        <row r="3168">
          <cell r="F3168">
            <v>5334.89</v>
          </cell>
        </row>
        <row r="3173">
          <cell r="F3173">
            <v>5424.21</v>
          </cell>
        </row>
        <row r="3178">
          <cell r="F3178">
            <v>5551.81</v>
          </cell>
        </row>
        <row r="3183">
          <cell r="F3183">
            <v>5877.19</v>
          </cell>
        </row>
        <row r="3188">
          <cell r="F3188">
            <v>6208.95</v>
          </cell>
        </row>
        <row r="3193">
          <cell r="F3193">
            <v>6591.75</v>
          </cell>
        </row>
        <row r="3213">
          <cell r="F3213">
            <v>445.65</v>
          </cell>
        </row>
        <row r="3246">
          <cell r="F3246">
            <v>508.35999999999996</v>
          </cell>
        </row>
        <row r="3253">
          <cell r="F3253">
            <v>599.29999999999995</v>
          </cell>
        </row>
        <row r="3262">
          <cell r="F3262">
            <v>257.04000000000002</v>
          </cell>
        </row>
        <row r="3274">
          <cell r="F3274">
            <v>443.93</v>
          </cell>
        </row>
        <row r="3281">
          <cell r="F3281">
            <v>2828.46</v>
          </cell>
        </row>
        <row r="3288">
          <cell r="F3288">
            <v>2783.58</v>
          </cell>
        </row>
        <row r="3295">
          <cell r="F3295">
            <v>3041.4799999999996</v>
          </cell>
        </row>
        <row r="3302">
          <cell r="F3302">
            <v>3332.57</v>
          </cell>
        </row>
        <row r="3309">
          <cell r="F3309">
            <v>3131.94</v>
          </cell>
        </row>
        <row r="3316">
          <cell r="F3316">
            <v>3384.25</v>
          </cell>
        </row>
        <row r="3325">
          <cell r="F3325">
            <v>149.44999999999999</v>
          </cell>
        </row>
        <row r="3331">
          <cell r="F3331">
            <v>147.63</v>
          </cell>
        </row>
        <row r="3344">
          <cell r="F3344">
            <v>446.21999999999997</v>
          </cell>
        </row>
        <row r="3355">
          <cell r="F3355">
            <v>598.08999999999992</v>
          </cell>
        </row>
        <row r="3366">
          <cell r="F3366">
            <v>840.07999999999993</v>
          </cell>
        </row>
        <row r="3377">
          <cell r="F3377">
            <v>985.56999999999994</v>
          </cell>
        </row>
        <row r="3388">
          <cell r="F3388">
            <v>782.72</v>
          </cell>
        </row>
        <row r="3399">
          <cell r="F3399">
            <v>1279.9100000000001</v>
          </cell>
        </row>
        <row r="3410">
          <cell r="F3410">
            <v>881.84</v>
          </cell>
        </row>
        <row r="3421">
          <cell r="F3421">
            <v>663.46</v>
          </cell>
        </row>
        <row r="3433">
          <cell r="F3433">
            <v>1177.9299999999998</v>
          </cell>
        </row>
        <row r="3444">
          <cell r="F3444">
            <v>783.66</v>
          </cell>
        </row>
        <row r="3454">
          <cell r="F3454">
            <v>530.08000000000004</v>
          </cell>
        </row>
        <row r="3465">
          <cell r="F3465">
            <v>1187.8799999999999</v>
          </cell>
        </row>
        <row r="3476">
          <cell r="F3476">
            <v>764.50999999999988</v>
          </cell>
        </row>
        <row r="3483">
          <cell r="F3483">
            <v>1640.06</v>
          </cell>
        </row>
        <row r="3490">
          <cell r="F3490">
            <v>2336.27</v>
          </cell>
        </row>
        <row r="3497">
          <cell r="F3497">
            <v>2749.63</v>
          </cell>
        </row>
        <row r="3504">
          <cell r="F3504">
            <v>3490.94</v>
          </cell>
        </row>
        <row r="3511">
          <cell r="F3511">
            <v>4859.42</v>
          </cell>
        </row>
        <row r="3518">
          <cell r="F3518">
            <v>5097.6000000000004</v>
          </cell>
        </row>
        <row r="3525">
          <cell r="F3525">
            <v>7269.41</v>
          </cell>
        </row>
        <row r="3555">
          <cell r="F3555">
            <v>14834.079999999996</v>
          </cell>
        </row>
        <row r="3582">
          <cell r="F3582">
            <v>21195.64</v>
          </cell>
        </row>
        <row r="3609">
          <cell r="F3609">
            <v>21264.079999999998</v>
          </cell>
        </row>
        <row r="3635">
          <cell r="F3635">
            <v>8668.8099999999977</v>
          </cell>
        </row>
        <row r="3661">
          <cell r="F3661">
            <v>8907.7699999999986</v>
          </cell>
        </row>
        <row r="3672">
          <cell r="F3672">
            <v>2243.7200000000003</v>
          </cell>
        </row>
        <row r="3683">
          <cell r="F3683">
            <v>2430.8447999999999</v>
          </cell>
        </row>
        <row r="3694">
          <cell r="F3694">
            <v>2280.04</v>
          </cell>
        </row>
        <row r="3709">
          <cell r="F3709">
            <v>31652.219999999998</v>
          </cell>
        </row>
        <row r="3724">
          <cell r="F3724">
            <v>36795.22</v>
          </cell>
        </row>
        <row r="3739">
          <cell r="F3739">
            <v>29928.019999999997</v>
          </cell>
        </row>
        <row r="3759">
          <cell r="F3759">
            <v>66755.100000000006</v>
          </cell>
        </row>
        <row r="3779">
          <cell r="F3779">
            <v>77180.099999999977</v>
          </cell>
        </row>
        <row r="3799">
          <cell r="F3799">
            <v>63260.100000000006</v>
          </cell>
        </row>
        <row r="3809">
          <cell r="F3809">
            <v>383.77</v>
          </cell>
        </row>
        <row r="3819">
          <cell r="F3819">
            <v>1410.4599999999998</v>
          </cell>
        </row>
        <row r="3829">
          <cell r="F3829">
            <v>1606.52</v>
          </cell>
        </row>
        <row r="3862">
          <cell r="F3862">
            <v>1567.48</v>
          </cell>
        </row>
        <row r="3890">
          <cell r="F3890">
            <v>7249.8699999999981</v>
          </cell>
        </row>
        <row r="3918">
          <cell r="F3918">
            <v>7394.7599999999984</v>
          </cell>
        </row>
        <row r="3944">
          <cell r="F3944">
            <v>4222.2199999999993</v>
          </cell>
        </row>
        <row r="3970">
          <cell r="F3970">
            <v>4100.42</v>
          </cell>
        </row>
        <row r="3996">
          <cell r="F3996">
            <v>6285.53</v>
          </cell>
        </row>
        <row r="4022">
          <cell r="F4022">
            <v>6770.25</v>
          </cell>
        </row>
        <row r="4046">
          <cell r="F4046">
            <v>4667.6399999999994</v>
          </cell>
        </row>
        <row r="4071">
          <cell r="F4071">
            <v>3065.4999999999995</v>
          </cell>
        </row>
        <row r="4097">
          <cell r="F4097">
            <v>6766.4399999999987</v>
          </cell>
        </row>
        <row r="4123">
          <cell r="F4123">
            <v>7107.3999999999987</v>
          </cell>
        </row>
        <row r="4150">
          <cell r="F4150">
            <v>7498.079999999999</v>
          </cell>
        </row>
        <row r="4177">
          <cell r="F4177">
            <v>7682.5199999999986</v>
          </cell>
        </row>
        <row r="4203">
          <cell r="F4203">
            <v>2444.04</v>
          </cell>
        </row>
        <row r="4225">
          <cell r="F4225">
            <v>10669.109999999999</v>
          </cell>
        </row>
        <row r="4243">
          <cell r="F4243">
            <v>11780.890000000001</v>
          </cell>
        </row>
        <row r="4265">
          <cell r="F4265">
            <v>18686.77</v>
          </cell>
        </row>
        <row r="4283">
          <cell r="F4283">
            <v>19798.55</v>
          </cell>
        </row>
        <row r="4305">
          <cell r="F4305">
            <v>4723.16</v>
          </cell>
        </row>
        <row r="4314">
          <cell r="F4314">
            <v>5627.74</v>
          </cell>
        </row>
        <row r="4323">
          <cell r="F4323">
            <v>6228.29</v>
          </cell>
        </row>
        <row r="4332">
          <cell r="F4332">
            <v>5425.32</v>
          </cell>
        </row>
        <row r="4355">
          <cell r="F4355">
            <v>2550.13</v>
          </cell>
        </row>
        <row r="4383">
          <cell r="F4383">
            <v>1907.53</v>
          </cell>
        </row>
        <row r="4392">
          <cell r="F4392">
            <v>3165.6</v>
          </cell>
        </row>
        <row r="4397">
          <cell r="F4397">
            <v>1158.49</v>
          </cell>
        </row>
        <row r="4403">
          <cell r="F4403">
            <v>3263.26</v>
          </cell>
        </row>
        <row r="4410">
          <cell r="F4410">
            <v>4867.09</v>
          </cell>
        </row>
        <row r="4415">
          <cell r="F4415">
            <v>1158.49</v>
          </cell>
        </row>
        <row r="4421">
          <cell r="F4421">
            <v>2490.59</v>
          </cell>
        </row>
        <row r="4430">
          <cell r="F4430">
            <v>142.60000000000002</v>
          </cell>
        </row>
        <row r="4436">
          <cell r="F4436">
            <v>60.74</v>
          </cell>
        </row>
        <row r="4443">
          <cell r="F4443">
            <v>179.50000000000003</v>
          </cell>
        </row>
        <row r="4450">
          <cell r="F4450">
            <v>185.45</v>
          </cell>
        </row>
        <row r="4456">
          <cell r="F4456">
            <v>82.98</v>
          </cell>
        </row>
        <row r="4462">
          <cell r="F4462">
            <v>48.959999999999994</v>
          </cell>
        </row>
        <row r="4469">
          <cell r="F4469">
            <v>127.75</v>
          </cell>
        </row>
        <row r="4477">
          <cell r="F4477">
            <v>164.65</v>
          </cell>
        </row>
        <row r="4488">
          <cell r="F4488">
            <v>332.25</v>
          </cell>
        </row>
        <row r="4497">
          <cell r="F4497">
            <v>1384.0999999999997</v>
          </cell>
        </row>
        <row r="4506">
          <cell r="F4506">
            <v>2015.07</v>
          </cell>
        </row>
        <row r="4515">
          <cell r="F4515">
            <v>2120.27</v>
          </cell>
        </row>
        <row r="4524">
          <cell r="F4524">
            <v>1124.0799999999997</v>
          </cell>
        </row>
        <row r="4533">
          <cell r="F4533">
            <v>1245.3699999999999</v>
          </cell>
        </row>
        <row r="4542">
          <cell r="F4542">
            <v>1197.2299999999998</v>
          </cell>
        </row>
        <row r="4551">
          <cell r="F4551">
            <v>1336.6999999999998</v>
          </cell>
        </row>
        <row r="4560">
          <cell r="F4560">
            <v>1336.6999999999998</v>
          </cell>
        </row>
        <row r="4570">
          <cell r="F4570">
            <v>807.08</v>
          </cell>
        </row>
        <row r="4580">
          <cell r="F4580">
            <v>1570.6299999999999</v>
          </cell>
        </row>
        <row r="4589">
          <cell r="F4589">
            <v>1598.69</v>
          </cell>
        </row>
        <row r="4598">
          <cell r="F4598">
            <v>1720.81</v>
          </cell>
        </row>
        <row r="4607">
          <cell r="F4607">
            <v>1378.87</v>
          </cell>
        </row>
        <row r="4616">
          <cell r="F4616">
            <v>919.75000000000011</v>
          </cell>
        </row>
        <row r="4634">
          <cell r="F4634">
            <v>888.06000000000006</v>
          </cell>
        </row>
        <row r="4643">
          <cell r="F4643">
            <v>530.15000000000009</v>
          </cell>
        </row>
        <row r="4652">
          <cell r="F4652">
            <v>581.23</v>
          </cell>
        </row>
        <row r="4661">
          <cell r="F4661">
            <v>642.17999999999995</v>
          </cell>
        </row>
        <row r="4670">
          <cell r="F4670">
            <v>744.68000000000006</v>
          </cell>
        </row>
        <row r="4679">
          <cell r="F4679">
            <v>765.12000000000012</v>
          </cell>
        </row>
        <row r="4688">
          <cell r="F4688">
            <v>855.21</v>
          </cell>
        </row>
        <row r="4697">
          <cell r="F4697">
            <v>989.65</v>
          </cell>
        </row>
        <row r="4706">
          <cell r="F4706">
            <v>1214.6199999999999</v>
          </cell>
        </row>
        <row r="4715">
          <cell r="F4715">
            <v>786.53000000000009</v>
          </cell>
        </row>
        <row r="4724">
          <cell r="F4724">
            <v>880.90000000000009</v>
          </cell>
        </row>
        <row r="4733">
          <cell r="F4733">
            <v>1021.76</v>
          </cell>
        </row>
        <row r="4742">
          <cell r="F4742">
            <v>1257.4299999999998</v>
          </cell>
        </row>
        <row r="4751">
          <cell r="F4751">
            <v>802.33</v>
          </cell>
        </row>
        <row r="4760">
          <cell r="F4760">
            <v>899.86</v>
          </cell>
        </row>
        <row r="4769">
          <cell r="F4769">
            <v>1045.47</v>
          </cell>
        </row>
        <row r="4778">
          <cell r="F4778">
            <v>1289.04</v>
          </cell>
        </row>
        <row r="4786">
          <cell r="F4786">
            <v>379.84999999999997</v>
          </cell>
        </row>
        <row r="4794">
          <cell r="F4794">
            <v>399.84999999999997</v>
          </cell>
        </row>
        <row r="4803">
          <cell r="F4803">
            <v>407.04999999999995</v>
          </cell>
        </row>
        <row r="4811">
          <cell r="F4811">
            <v>555.74</v>
          </cell>
        </row>
        <row r="4819">
          <cell r="F4819">
            <v>606.12999999999988</v>
          </cell>
        </row>
        <row r="4827">
          <cell r="F4827">
            <v>835.04000000000008</v>
          </cell>
        </row>
        <row r="4834">
          <cell r="F4834">
            <v>291.09000000000003</v>
          </cell>
        </row>
        <row r="4841">
          <cell r="F4841">
            <v>174.27</v>
          </cell>
        </row>
        <row r="4848">
          <cell r="F4848">
            <v>190.11</v>
          </cell>
        </row>
        <row r="4855">
          <cell r="F4855">
            <v>167.70999999999998</v>
          </cell>
        </row>
        <row r="4862">
          <cell r="F4862">
            <v>119.33000000000001</v>
          </cell>
        </row>
        <row r="4866">
          <cell r="F4866">
            <v>38.299999999999997</v>
          </cell>
        </row>
        <row r="4873">
          <cell r="F4873">
            <v>235.58</v>
          </cell>
        </row>
        <row r="4880">
          <cell r="F4880">
            <v>253.87000000000003</v>
          </cell>
        </row>
        <row r="4887">
          <cell r="F4887">
            <v>201.05</v>
          </cell>
        </row>
        <row r="4892">
          <cell r="F4892">
            <v>397.2</v>
          </cell>
        </row>
        <row r="4899">
          <cell r="F4899">
            <v>141.05000000000001</v>
          </cell>
        </row>
        <row r="4906">
          <cell r="F4906">
            <v>124.82</v>
          </cell>
        </row>
        <row r="4913">
          <cell r="F4913">
            <v>152.88999999999999</v>
          </cell>
        </row>
        <row r="4920">
          <cell r="F4920">
            <v>87.58</v>
          </cell>
        </row>
        <row r="4927">
          <cell r="F4927">
            <v>119.19</v>
          </cell>
        </row>
        <row r="4939">
          <cell r="C4939">
            <v>1932.17</v>
          </cell>
          <cell r="F4939">
            <v>3770.9599999999996</v>
          </cell>
        </row>
        <row r="4948">
          <cell r="C4948">
            <v>2674.61</v>
          </cell>
          <cell r="F4948">
            <v>5219.96</v>
          </cell>
        </row>
        <row r="4957">
          <cell r="C4957">
            <v>7906.52</v>
          </cell>
          <cell r="F4957">
            <v>15430.940000000002</v>
          </cell>
        </row>
        <row r="4966">
          <cell r="C4966">
            <v>9292.33</v>
          </cell>
          <cell r="F4966">
            <v>18135.580000000002</v>
          </cell>
        </row>
        <row r="4974">
          <cell r="C4974">
            <v>7466.98</v>
          </cell>
          <cell r="F4974">
            <v>14573.100000000002</v>
          </cell>
        </row>
        <row r="4986">
          <cell r="C4986">
            <v>7328.18</v>
          </cell>
          <cell r="F4986">
            <v>43090.539999999986</v>
          </cell>
        </row>
        <row r="4995">
          <cell r="F4995">
            <v>690.44999999999993</v>
          </cell>
        </row>
        <row r="5002">
          <cell r="F5002">
            <v>753.05</v>
          </cell>
        </row>
        <row r="5008">
          <cell r="F5008">
            <v>583.21</v>
          </cell>
        </row>
        <row r="5015">
          <cell r="F5015">
            <v>639.93000000000006</v>
          </cell>
        </row>
        <row r="5022">
          <cell r="F5022">
            <v>632.46</v>
          </cell>
        </row>
        <row r="5030">
          <cell r="F5030">
            <v>689.48</v>
          </cell>
        </row>
        <row r="5035">
          <cell r="F5035">
            <v>138.81</v>
          </cell>
        </row>
        <row r="5041">
          <cell r="F5041">
            <v>195.53</v>
          </cell>
        </row>
        <row r="5045">
          <cell r="F5045">
            <v>257.2</v>
          </cell>
        </row>
        <row r="5059">
          <cell r="F5059">
            <v>6267.32</v>
          </cell>
        </row>
        <row r="5060">
          <cell r="F5060">
            <v>92.17</v>
          </cell>
        </row>
        <row r="5072">
          <cell r="F5072">
            <v>429.2</v>
          </cell>
        </row>
        <row r="5080">
          <cell r="F5080">
            <v>1339.8</v>
          </cell>
        </row>
        <row r="5086">
          <cell r="F5086">
            <v>977.44</v>
          </cell>
        </row>
        <row r="5093">
          <cell r="F5093">
            <v>1080.3900000000001</v>
          </cell>
        </row>
        <row r="5131">
          <cell r="F5131">
            <v>9027.57</v>
          </cell>
        </row>
        <row r="5155">
          <cell r="F5155">
            <v>8543.32</v>
          </cell>
        </row>
        <row r="5179">
          <cell r="F5179">
            <v>6670.8</v>
          </cell>
        </row>
        <row r="5203">
          <cell r="F5203">
            <v>7916.9099999999989</v>
          </cell>
        </row>
        <row r="5230">
          <cell r="F5230">
            <v>11512.3</v>
          </cell>
        </row>
        <row r="5257">
          <cell r="F5257">
            <v>10905.38</v>
          </cell>
        </row>
        <row r="5284">
          <cell r="F5284">
            <v>8333.09</v>
          </cell>
        </row>
        <row r="5311">
          <cell r="F5311">
            <v>10013.61</v>
          </cell>
        </row>
        <row r="5321">
          <cell r="F5321">
            <v>1025.9699999999998</v>
          </cell>
        </row>
        <row r="5333">
          <cell r="F5333">
            <v>1618.1699999999998</v>
          </cell>
        </row>
        <row r="5344">
          <cell r="F5344">
            <v>1219.45</v>
          </cell>
        </row>
        <row r="5355">
          <cell r="F5355">
            <v>482.20000000000005</v>
          </cell>
        </row>
        <row r="5361">
          <cell r="F5361">
            <v>144.9</v>
          </cell>
        </row>
        <row r="5367">
          <cell r="F5367">
            <v>212.63</v>
          </cell>
        </row>
        <row r="5372">
          <cell r="F5372">
            <v>52.06</v>
          </cell>
        </row>
        <row r="5380">
          <cell r="F5380">
            <v>2648.71</v>
          </cell>
        </row>
        <row r="5386">
          <cell r="F5386">
            <v>2750.06</v>
          </cell>
        </row>
        <row r="5392">
          <cell r="F5392">
            <v>2803.69</v>
          </cell>
        </row>
        <row r="5398">
          <cell r="F5398">
            <v>2818.68</v>
          </cell>
        </row>
        <row r="5404">
          <cell r="F5404">
            <v>1907.6</v>
          </cell>
        </row>
        <row r="5410">
          <cell r="F5410">
            <v>2319.21</v>
          </cell>
        </row>
        <row r="5416">
          <cell r="F5416">
            <v>2198.9</v>
          </cell>
        </row>
      </sheetData>
      <sheetData sheetId="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
      <sheetName val="Hormigon"/>
    </sheetNames>
    <sheetDataSet>
      <sheetData sheetId="0" refreshError="1">
        <row r="9">
          <cell r="F9">
            <v>280</v>
          </cell>
        </row>
        <row r="11">
          <cell r="F11">
            <v>1796.9451931716083</v>
          </cell>
        </row>
        <row r="12">
          <cell r="F12">
            <v>1796.9451931716083</v>
          </cell>
        </row>
        <row r="15">
          <cell r="F15">
            <v>45</v>
          </cell>
        </row>
        <row r="16">
          <cell r="F16">
            <v>45</v>
          </cell>
        </row>
        <row r="20">
          <cell r="F20">
            <v>1100</v>
          </cell>
        </row>
        <row r="21">
          <cell r="F21">
            <v>1100</v>
          </cell>
        </row>
        <row r="30">
          <cell r="F30">
            <v>500</v>
          </cell>
        </row>
        <row r="31">
          <cell r="F31">
            <v>500</v>
          </cell>
        </row>
        <row r="39">
          <cell r="F39">
            <v>550</v>
          </cell>
        </row>
        <row r="41">
          <cell r="F41">
            <v>500</v>
          </cell>
        </row>
      </sheetData>
      <sheetData sheetId="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molicion de Vadenes Existente"/>
      <sheetName val="Demolicion de Registros Exist."/>
      <sheetName val="Remoción de Carpeta de Rodadura"/>
      <sheetName val="Reposicion C. Rodadura 2,5 pulg"/>
      <sheetName val="Reposicion C. Rodadura 2 pulg."/>
      <sheetName val="Corte Acera Conten p' Imbor "/>
      <sheetName val="Demolicion Aceras y Contenes"/>
      <sheetName val="Corte de Asfalto"/>
      <sheetName val="Demolicion Imbor. Existentes"/>
      <sheetName val="Reposicion Acometidas (AN)"/>
      <sheetName val="Reposicion Acometidas (AP)"/>
      <sheetName val="Uso de bomba"/>
      <sheetName val="Señalizacion y Control de Trans"/>
      <sheetName val="Limpieza continua de obra"/>
      <sheetName val="Limpieza Campamento"/>
      <sheetName val="Limp. Tub. en Tramo"/>
      <sheetName val="Sum. y col. Tub. 60&quot; H.A."/>
      <sheetName val="Sum. y col. Tub. 18&quot; H.A.  "/>
      <sheetName val="Sum. y col. Tub. 42&quot; H.A. "/>
      <sheetName val=" Desbroce Solar Desvio Provisi "/>
      <sheetName val="Reposicion Aceras "/>
      <sheetName val="Reposicion de Contenes"/>
      <sheetName val="Imbornales 3 Parrillas"/>
      <sheetName val="Registro secundario (Pluvial)."/>
      <sheetName val="Registros de 4@5 mts (Pluvial)"/>
      <sheetName val="Registros de 2 @ 3 mts (AN)"/>
      <sheetName val="Registros de 2 @ 3 mts (AP)"/>
      <sheetName val="Sum. y col. Tub. interconexion."/>
      <sheetName val="Sum. y col. Tub. 8&quot; H.S. Agua N"/>
      <sheetName val="Remoción Tub. 24'' H.S.  "/>
      <sheetName val="Remoción Tub. 8&quot; H.S. AN"/>
      <sheetName val="Bote Mat. Exce Reg e Imb"/>
      <sheetName val="Sum. y col. de Mat. de Asiento"/>
      <sheetName val="Sum. y col. de Mat. de base"/>
      <sheetName val="Sum. y col. Relleno Compact."/>
      <sheetName val="Sum. y col de Relleno T. interc"/>
      <sheetName val="Sum. y col. Relleno p'imbornal"/>
      <sheetName val="Sum. y col de Relleno regis."/>
      <sheetName val=" Relleno Compact total "/>
      <sheetName val="Exc. p' Tub. 60&quot; H.A."/>
      <sheetName val="Exc. p' Tub. 42&quot; H.A."/>
      <sheetName val="Exc. p' Tub. interconexión"/>
      <sheetName val="Exc. p' Imbornales"/>
      <sheetName val="Exc. p' Registros "/>
      <sheetName val="Total Exc."/>
      <sheetName val="Presupuesto Reformado"/>
      <sheetName val="CUB-02-comision"/>
      <sheetName val="Datos a Project"/>
      <sheetName val="Hoja1"/>
      <sheetName val="Analisis de Madera"/>
      <sheetName val="Cargas Sociales"/>
      <sheetName val="Tarifas de Alquiler de Equipo"/>
      <sheetName val="Presupuesto Original"/>
      <sheetName val="CUB-02-N-STGO-031-01-01"/>
      <sheetName val="Analisis Unitarios"/>
      <sheetName val="VOLUMETRIA FINAL ETAPA I (2)"/>
      <sheetName val="VOLUMETRIA FINAL ETAPA I"/>
      <sheetName val="VOLUMENES DE CUBICACION FINAL"/>
      <sheetName val="CUB-03-N-STGO-031-FINAL"/>
      <sheetName val="GRAFICO"/>
      <sheetName val="GRAFICO (2)"/>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ow r="15">
          <cell r="L15">
            <v>1.327</v>
          </cell>
        </row>
      </sheetData>
      <sheetData sheetId="48" refreshError="1"/>
      <sheetData sheetId="49" refreshError="1"/>
      <sheetData sheetId="50">
        <row r="29">
          <cell r="G29">
            <v>1.4739668659952441</v>
          </cell>
        </row>
      </sheetData>
      <sheetData sheetId="51">
        <row r="29">
          <cell r="I29">
            <v>3358.9571999999998</v>
          </cell>
        </row>
        <row r="41">
          <cell r="I41">
            <v>3373.7671999999998</v>
          </cell>
        </row>
        <row r="46">
          <cell r="I46">
            <v>1677.0944</v>
          </cell>
        </row>
        <row r="54">
          <cell r="I54">
            <v>3549.4415999999997</v>
          </cell>
        </row>
        <row r="80">
          <cell r="I80">
            <v>2419.6059999999998</v>
          </cell>
        </row>
      </sheetData>
      <sheetData sheetId="52" refreshError="1"/>
      <sheetData sheetId="53" refreshError="1"/>
      <sheetData sheetId="54">
        <row r="2">
          <cell r="K2">
            <v>1</v>
          </cell>
        </row>
        <row r="3">
          <cell r="K3">
            <v>4</v>
          </cell>
        </row>
        <row r="4">
          <cell r="F4">
            <v>79828.50896978598</v>
          </cell>
          <cell r="K4">
            <v>0.4</v>
          </cell>
        </row>
        <row r="5">
          <cell r="F5">
            <v>55719.00597985732</v>
          </cell>
          <cell r="K5">
            <v>0.6</v>
          </cell>
        </row>
        <row r="6">
          <cell r="F6">
            <v>21944.875286753391</v>
          </cell>
        </row>
        <row r="7">
          <cell r="F7">
            <v>11496.941554762903</v>
          </cell>
          <cell r="K7">
            <v>2.5000000000000001E-2</v>
          </cell>
        </row>
        <row r="8">
          <cell r="F8">
            <v>11054.75149496433</v>
          </cell>
        </row>
        <row r="9">
          <cell r="F9">
            <v>10317.768061966708</v>
          </cell>
          <cell r="K9">
            <v>0.03</v>
          </cell>
        </row>
        <row r="10">
          <cell r="F10">
            <v>2147.6652092950062</v>
          </cell>
        </row>
        <row r="11">
          <cell r="K11">
            <v>0.05</v>
          </cell>
        </row>
        <row r="12">
          <cell r="F12">
            <v>1708.6528301161002</v>
          </cell>
        </row>
        <row r="13">
          <cell r="K13">
            <v>0.01</v>
          </cell>
        </row>
        <row r="14">
          <cell r="F14">
            <v>663.2850896978598</v>
          </cell>
        </row>
        <row r="15">
          <cell r="F15">
            <v>1555.475149496433</v>
          </cell>
          <cell r="K15">
            <v>0.9</v>
          </cell>
        </row>
        <row r="16">
          <cell r="F16">
            <v>1116.462770317527</v>
          </cell>
        </row>
        <row r="17">
          <cell r="F17">
            <v>1906.0495167156246</v>
          </cell>
        </row>
        <row r="18">
          <cell r="F18">
            <v>1511.2561435165758</v>
          </cell>
        </row>
        <row r="19">
          <cell r="F19">
            <v>766.46277031752686</v>
          </cell>
          <cell r="K19">
            <v>0.95</v>
          </cell>
        </row>
        <row r="20">
          <cell r="F20">
            <v>20000</v>
          </cell>
        </row>
        <row r="21">
          <cell r="F21">
            <v>1260.6817762973842</v>
          </cell>
          <cell r="K21">
            <v>7.0499999999999998E-3</v>
          </cell>
        </row>
        <row r="30">
          <cell r="F30">
            <v>12.5</v>
          </cell>
        </row>
        <row r="33">
          <cell r="F33">
            <v>9.8000000000000007</v>
          </cell>
        </row>
        <row r="34">
          <cell r="F34">
            <v>70</v>
          </cell>
        </row>
        <row r="35">
          <cell r="F35">
            <v>36.5</v>
          </cell>
        </row>
        <row r="36">
          <cell r="F36">
            <v>6.8</v>
          </cell>
        </row>
        <row r="37">
          <cell r="F37">
            <v>6.4722660857885899</v>
          </cell>
        </row>
        <row r="38">
          <cell r="F38">
            <v>1.1767756519615618</v>
          </cell>
        </row>
        <row r="39">
          <cell r="F39">
            <v>588.38782598078069</v>
          </cell>
        </row>
        <row r="40">
          <cell r="F40">
            <v>125</v>
          </cell>
        </row>
        <row r="41">
          <cell r="F41">
            <v>115</v>
          </cell>
        </row>
        <row r="42">
          <cell r="F42">
            <v>1586.490573282427</v>
          </cell>
        </row>
        <row r="43">
          <cell r="F43">
            <v>765.06064282122713</v>
          </cell>
        </row>
        <row r="44">
          <cell r="F44">
            <v>228</v>
          </cell>
        </row>
        <row r="51">
          <cell r="F51">
            <v>1700</v>
          </cell>
        </row>
        <row r="54">
          <cell r="F54">
            <v>2800</v>
          </cell>
        </row>
        <row r="56">
          <cell r="F56">
            <v>8000</v>
          </cell>
        </row>
        <row r="57">
          <cell r="F57">
            <v>25000</v>
          </cell>
        </row>
        <row r="58">
          <cell r="F58">
            <v>35000</v>
          </cell>
        </row>
        <row r="59">
          <cell r="F59">
            <v>32200</v>
          </cell>
        </row>
        <row r="60">
          <cell r="F60">
            <v>6586</v>
          </cell>
        </row>
        <row r="61">
          <cell r="F61">
            <v>450</v>
          </cell>
        </row>
        <row r="62">
          <cell r="F62">
            <v>17680</v>
          </cell>
        </row>
        <row r="67">
          <cell r="F67">
            <v>5220</v>
          </cell>
        </row>
        <row r="68">
          <cell r="F68">
            <v>1137</v>
          </cell>
        </row>
        <row r="69">
          <cell r="F69">
            <v>35.549999999999997</v>
          </cell>
        </row>
        <row r="70">
          <cell r="F70">
            <v>28</v>
          </cell>
        </row>
        <row r="71">
          <cell r="F71">
            <v>28.6</v>
          </cell>
        </row>
        <row r="72">
          <cell r="F72">
            <v>82.42</v>
          </cell>
        </row>
        <row r="73">
          <cell r="F73">
            <v>24.138999999999999</v>
          </cell>
        </row>
        <row r="74">
          <cell r="F74">
            <v>20.350000000000001</v>
          </cell>
        </row>
        <row r="77">
          <cell r="F77">
            <v>6.4</v>
          </cell>
        </row>
        <row r="78">
          <cell r="F78">
            <v>1716</v>
          </cell>
        </row>
        <row r="79">
          <cell r="F79">
            <v>31.59</v>
          </cell>
        </row>
        <row r="80">
          <cell r="F80">
            <v>31.59</v>
          </cell>
        </row>
        <row r="85">
          <cell r="F85">
            <v>17665</v>
          </cell>
        </row>
        <row r="86">
          <cell r="F86">
            <v>10266</v>
          </cell>
        </row>
        <row r="87">
          <cell r="F87">
            <v>6520</v>
          </cell>
        </row>
        <row r="88">
          <cell r="F88">
            <v>5450</v>
          </cell>
        </row>
        <row r="89">
          <cell r="F89">
            <v>4950</v>
          </cell>
        </row>
        <row r="91">
          <cell r="F91">
            <v>2350</v>
          </cell>
        </row>
        <row r="92">
          <cell r="F92">
            <v>1530</v>
          </cell>
        </row>
        <row r="93">
          <cell r="F93">
            <v>1430</v>
          </cell>
        </row>
        <row r="94">
          <cell r="F94">
            <v>232</v>
          </cell>
        </row>
        <row r="95">
          <cell r="F95">
            <v>20000</v>
          </cell>
        </row>
        <row r="96">
          <cell r="F96">
            <v>2000</v>
          </cell>
        </row>
        <row r="97">
          <cell r="F97">
            <v>139.05000000000001</v>
          </cell>
        </row>
        <row r="99">
          <cell r="F99">
            <v>158.19999999999999</v>
          </cell>
        </row>
        <row r="103">
          <cell r="F103">
            <v>3420</v>
          </cell>
        </row>
        <row r="105">
          <cell r="F105">
            <v>3695</v>
          </cell>
        </row>
        <row r="106">
          <cell r="F106">
            <v>3925</v>
          </cell>
        </row>
        <row r="107">
          <cell r="F107">
            <v>4590</v>
          </cell>
        </row>
        <row r="109">
          <cell r="F109">
            <v>210</v>
          </cell>
        </row>
        <row r="110">
          <cell r="F110">
            <v>181.8</v>
          </cell>
        </row>
        <row r="113">
          <cell r="F113">
            <v>3980</v>
          </cell>
        </row>
        <row r="119">
          <cell r="F119">
            <v>666.6</v>
          </cell>
        </row>
        <row r="120">
          <cell r="F120">
            <v>1.08</v>
          </cell>
        </row>
        <row r="121">
          <cell r="F121">
            <v>280</v>
          </cell>
        </row>
        <row r="122">
          <cell r="F122">
            <v>210</v>
          </cell>
        </row>
        <row r="123">
          <cell r="F123">
            <v>450</v>
          </cell>
        </row>
        <row r="124">
          <cell r="F124">
            <v>620</v>
          </cell>
        </row>
        <row r="125">
          <cell r="F125">
            <v>480</v>
          </cell>
        </row>
        <row r="126">
          <cell r="F126">
            <v>550</v>
          </cell>
        </row>
        <row r="127">
          <cell r="F127">
            <v>500</v>
          </cell>
        </row>
        <row r="128">
          <cell r="F128">
            <v>640</v>
          </cell>
        </row>
        <row r="129">
          <cell r="F129">
            <v>124.2</v>
          </cell>
        </row>
        <row r="130">
          <cell r="F130">
            <v>156</v>
          </cell>
        </row>
        <row r="131">
          <cell r="F131">
            <v>3.2</v>
          </cell>
        </row>
        <row r="136">
          <cell r="F136">
            <v>14</v>
          </cell>
        </row>
        <row r="154">
          <cell r="F154">
            <v>11.457894736842105</v>
          </cell>
        </row>
        <row r="155">
          <cell r="F155">
            <v>11.4</v>
          </cell>
        </row>
        <row r="165">
          <cell r="F165">
            <v>10.933333333333334</v>
          </cell>
        </row>
        <row r="195">
          <cell r="E195">
            <v>1541760.9441012354</v>
          </cell>
        </row>
        <row r="222">
          <cell r="F222">
            <v>244000</v>
          </cell>
        </row>
        <row r="237">
          <cell r="E237">
            <v>340528.41784165613</v>
          </cell>
        </row>
        <row r="255">
          <cell r="E255">
            <v>440205.58821264264</v>
          </cell>
        </row>
        <row r="275">
          <cell r="E275">
            <v>486244.161650603</v>
          </cell>
        </row>
        <row r="289">
          <cell r="E289">
            <v>4143.7868166990329</v>
          </cell>
        </row>
        <row r="297">
          <cell r="E297">
            <v>2258.5948166990329</v>
          </cell>
        </row>
        <row r="305">
          <cell r="E305">
            <v>4127.3312611434776</v>
          </cell>
        </row>
        <row r="313">
          <cell r="E313">
            <v>3905.0825350291298</v>
          </cell>
        </row>
        <row r="321">
          <cell r="E321">
            <v>3083.6077055879218</v>
          </cell>
        </row>
        <row r="331">
          <cell r="E331">
            <v>3434.9729262092987</v>
          </cell>
        </row>
        <row r="406">
          <cell r="E406">
            <v>238.23529411764704</v>
          </cell>
        </row>
        <row r="442">
          <cell r="E442">
            <v>153.57142857142858</v>
          </cell>
        </row>
        <row r="500">
          <cell r="E500">
            <v>22566.571009780211</v>
          </cell>
        </row>
        <row r="511">
          <cell r="E511">
            <v>291.92019728882207</v>
          </cell>
        </row>
        <row r="519">
          <cell r="E519">
            <v>68.274367080123781</v>
          </cell>
        </row>
        <row r="526">
          <cell r="E526">
            <v>137.14297883972426</v>
          </cell>
        </row>
        <row r="528">
          <cell r="E528">
            <v>16.747333953488372</v>
          </cell>
        </row>
        <row r="534">
          <cell r="E534">
            <v>265.75489280445055</v>
          </cell>
        </row>
        <row r="543">
          <cell r="E543">
            <v>352.70309509593153</v>
          </cell>
        </row>
        <row r="545">
          <cell r="E545">
            <v>334.02925988457434</v>
          </cell>
        </row>
        <row r="546">
          <cell r="E546">
            <v>352.70309509593153</v>
          </cell>
        </row>
        <row r="558">
          <cell r="E558">
            <v>588.12090540222721</v>
          </cell>
        </row>
        <row r="570">
          <cell r="E570">
            <v>657.02880828827222</v>
          </cell>
        </row>
        <row r="586">
          <cell r="E586">
            <v>287.0727811354202</v>
          </cell>
        </row>
        <row r="600">
          <cell r="E600">
            <v>787.95418349504769</v>
          </cell>
        </row>
        <row r="614">
          <cell r="E614">
            <v>866.2758668514831</v>
          </cell>
        </row>
        <row r="625">
          <cell r="E625">
            <v>1362.5081260371962</v>
          </cell>
        </row>
        <row r="636">
          <cell r="E636">
            <v>1025.9440008297572</v>
          </cell>
        </row>
        <row r="647">
          <cell r="E647">
            <v>30.110998688309873</v>
          </cell>
        </row>
        <row r="656">
          <cell r="E656">
            <v>17.582465222546475</v>
          </cell>
        </row>
        <row r="673">
          <cell r="E673">
            <v>3165.4736842105267</v>
          </cell>
        </row>
        <row r="683">
          <cell r="E683">
            <v>2791.3684210526317</v>
          </cell>
        </row>
        <row r="691">
          <cell r="E691">
            <v>3069.3300000000004</v>
          </cell>
        </row>
        <row r="700">
          <cell r="E700">
            <v>1463.2846791432614</v>
          </cell>
        </row>
        <row r="711">
          <cell r="E711">
            <v>192.3534879558942</v>
          </cell>
        </row>
        <row r="829">
          <cell r="E829">
            <v>20412.378809552007</v>
          </cell>
        </row>
        <row r="925">
          <cell r="E925">
            <v>14086.73627172886</v>
          </cell>
        </row>
        <row r="983">
          <cell r="E983">
            <v>884.97908857686843</v>
          </cell>
        </row>
        <row r="1021">
          <cell r="E1021">
            <v>9820.2669667775281</v>
          </cell>
        </row>
        <row r="1068">
          <cell r="E1068">
            <v>7406.4939880473257</v>
          </cell>
        </row>
        <row r="1116">
          <cell r="E1116">
            <v>6474.0344997086213</v>
          </cell>
        </row>
        <row r="1164">
          <cell r="E1164">
            <v>4723.9694193935102</v>
          </cell>
        </row>
        <row r="1182">
          <cell r="E1182">
            <v>1507.1176907333379</v>
          </cell>
        </row>
        <row r="1248">
          <cell r="E1248">
            <v>62921.134538718768</v>
          </cell>
        </row>
        <row r="1329">
          <cell r="E1329">
            <v>78336.195924265456</v>
          </cell>
        </row>
        <row r="1470">
          <cell r="E1470">
            <v>670515.87708211725</v>
          </cell>
        </row>
        <row r="1548">
          <cell r="E1548">
            <v>345363.18890497094</v>
          </cell>
        </row>
        <row r="1564">
          <cell r="E1564">
            <v>568.28222652149316</v>
          </cell>
        </row>
        <row r="1580">
          <cell r="E1580">
            <v>592.45721363728262</v>
          </cell>
        </row>
        <row r="1600">
          <cell r="E1600">
            <v>190.24553954523358</v>
          </cell>
        </row>
        <row r="1618">
          <cell r="E1618">
            <v>98.15498393217942</v>
          </cell>
        </row>
        <row r="1632">
          <cell r="E1632">
            <v>69.474314550159917</v>
          </cell>
        </row>
        <row r="1645">
          <cell r="E1645">
            <v>39.13604904804091</v>
          </cell>
        </row>
        <row r="1659">
          <cell r="E1659">
            <v>5964.6119819598562</v>
          </cell>
        </row>
        <row r="1673">
          <cell r="E1673">
            <v>917.63261260920876</v>
          </cell>
        </row>
        <row r="1687">
          <cell r="E1687">
            <v>5697.8903632287083</v>
          </cell>
        </row>
        <row r="1701">
          <cell r="E1701">
            <v>25.462767315050002</v>
          </cell>
        </row>
        <row r="1712">
          <cell r="E1712">
            <v>15.432504157155265</v>
          </cell>
        </row>
        <row r="1739">
          <cell r="E1739">
            <v>172.60681237437561</v>
          </cell>
        </row>
        <row r="1750">
          <cell r="E1750">
            <v>69.166619687427897</v>
          </cell>
        </row>
        <row r="1764">
          <cell r="E1764">
            <v>869.40690789473695</v>
          </cell>
        </row>
        <row r="1765">
          <cell r="E1765">
            <v>695.52552631578953</v>
          </cell>
        </row>
      </sheetData>
      <sheetData sheetId="55" refreshError="1"/>
      <sheetData sheetId="56" refreshError="1"/>
      <sheetData sheetId="57"/>
      <sheetData sheetId="58" refreshError="1"/>
      <sheetData sheetId="59" refreshError="1"/>
      <sheetData sheetId="6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Equipos a utilizar"/>
      <sheetName val="Hoja1"/>
      <sheetName val="Analisis de Precios Unitarios"/>
      <sheetName val="Hoja3"/>
    </sheetNames>
    <sheetDataSet>
      <sheetData sheetId="0" refreshError="1">
        <row r="11">
          <cell r="I11">
            <v>1863.7719999999999</v>
          </cell>
        </row>
        <row r="12">
          <cell r="I12">
            <v>1720.396</v>
          </cell>
        </row>
      </sheetData>
      <sheetData sheetId="1" refreshError="1"/>
      <sheetData sheetId="2" refreshError="1"/>
      <sheetData sheetId="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Análisis de Precios"/>
      <sheetName val="Presupuesto Nave 1"/>
      <sheetName val="Presupuesto Nave 2"/>
      <sheetName val="Cantidades Nave 1"/>
      <sheetName val="Cantidades Nave 2"/>
      <sheetName val="Mano de Obra"/>
      <sheetName val="Sheet4"/>
      <sheetName val="Sheet5"/>
      <sheetName val="Sheet11"/>
      <sheetName val="Sheet12"/>
      <sheetName val="Sheet13"/>
      <sheetName val="Sheet14"/>
      <sheetName val="Sheet15"/>
      <sheetName val="Sheet16"/>
      <sheetName val="Analisis"/>
      <sheetName val="Anal. horm."/>
      <sheetName val="Volumenes"/>
    </sheetNames>
    <sheetDataSet>
      <sheetData sheetId="0" refreshError="1">
        <row r="6">
          <cell r="B6" t="str">
            <v>Acero 1/2" (  Grado 40  )</v>
          </cell>
          <cell r="C6" t="str">
            <v>QQ</v>
          </cell>
          <cell r="D6">
            <v>275</v>
          </cell>
        </row>
        <row r="7">
          <cell r="B7" t="str">
            <v>Acero 1/4"  (  Grado 40  )</v>
          </cell>
          <cell r="C7" t="str">
            <v>QQ</v>
          </cell>
          <cell r="D7">
            <v>270</v>
          </cell>
        </row>
        <row r="8">
          <cell r="B8" t="str">
            <v>Acero 3/4"-1" (  Grado 40  )</v>
          </cell>
          <cell r="C8" t="str">
            <v>QQ</v>
          </cell>
          <cell r="D8">
            <v>395</v>
          </cell>
        </row>
        <row r="9">
          <cell r="B9" t="str">
            <v>Acero 3/8"  (  Grado 40  )</v>
          </cell>
          <cell r="C9" t="str">
            <v>QQ</v>
          </cell>
          <cell r="D9">
            <v>275</v>
          </cell>
        </row>
        <row r="13">
          <cell r="B13" t="str">
            <v>Cascajo Limpio</v>
          </cell>
          <cell r="C13" t="str">
            <v>M3</v>
          </cell>
          <cell r="D13">
            <v>150</v>
          </cell>
        </row>
        <row r="14">
          <cell r="B14" t="str">
            <v>Arena Triturada y Lavada ( especial para hormigones )</v>
          </cell>
          <cell r="C14" t="str">
            <v>M3</v>
          </cell>
          <cell r="D14">
            <v>250</v>
          </cell>
        </row>
        <row r="16">
          <cell r="B16" t="str">
            <v>Arena Gruesa Lavada</v>
          </cell>
          <cell r="C16" t="str">
            <v>M3</v>
          </cell>
          <cell r="D16">
            <v>250</v>
          </cell>
        </row>
        <row r="17">
          <cell r="B17" t="str">
            <v>Arena Fina</v>
          </cell>
          <cell r="C17" t="str">
            <v>M3</v>
          </cell>
          <cell r="D17">
            <v>350</v>
          </cell>
        </row>
        <row r="20">
          <cell r="B20" t="str">
            <v>Alambre No. 18</v>
          </cell>
          <cell r="C20" t="str">
            <v>LBS</v>
          </cell>
          <cell r="D20">
            <v>8</v>
          </cell>
        </row>
        <row r="21">
          <cell r="B21" t="str">
            <v xml:space="preserve">Bloques de 4" </v>
          </cell>
          <cell r="C21" t="str">
            <v>UD</v>
          </cell>
          <cell r="D21">
            <v>7.62</v>
          </cell>
        </row>
        <row r="22">
          <cell r="B22" t="str">
            <v>Bloques de 6"</v>
          </cell>
          <cell r="C22" t="str">
            <v>UD</v>
          </cell>
          <cell r="D22">
            <v>9.52</v>
          </cell>
        </row>
        <row r="23">
          <cell r="B23" t="str">
            <v xml:space="preserve">Bloques de 8" </v>
          </cell>
          <cell r="C23" t="str">
            <v>UD</v>
          </cell>
          <cell r="D23">
            <v>12.48</v>
          </cell>
        </row>
        <row r="24">
          <cell r="B24" t="str">
            <v xml:space="preserve">Andamios </v>
          </cell>
          <cell r="C24" t="str">
            <v>P2</v>
          </cell>
          <cell r="D24">
            <v>11.75</v>
          </cell>
        </row>
        <row r="25">
          <cell r="B25" t="str">
            <v>Andamios (  0.25 planchas plywood / 10 usos  )</v>
          </cell>
          <cell r="C25" t="str">
            <v>UD</v>
          </cell>
          <cell r="D25">
            <v>515</v>
          </cell>
        </row>
        <row r="26">
          <cell r="B26" t="str">
            <v>Baldosas Granito 40x40 (incluye transporte e ITBI )</v>
          </cell>
          <cell r="C26" t="str">
            <v>UD</v>
          </cell>
          <cell r="D26">
            <v>64.8</v>
          </cell>
        </row>
        <row r="27">
          <cell r="B27" t="str">
            <v>Bote de Material</v>
          </cell>
          <cell r="C27" t="str">
            <v>M3</v>
          </cell>
          <cell r="D27">
            <v>80</v>
          </cell>
        </row>
        <row r="29">
          <cell r="B29" t="str">
            <v>Cal Pomier (  50 Lbs.  )</v>
          </cell>
          <cell r="C29" t="str">
            <v>FDA</v>
          </cell>
          <cell r="D29">
            <v>68.989999999999995</v>
          </cell>
        </row>
        <row r="32">
          <cell r="B32" t="str">
            <v>Cemento Blanco</v>
          </cell>
          <cell r="C32" t="str">
            <v>FDA</v>
          </cell>
          <cell r="D32">
            <v>209</v>
          </cell>
        </row>
        <row r="34">
          <cell r="B34" t="str">
            <v>Cerámica Italiana Pared</v>
          </cell>
          <cell r="C34" t="str">
            <v>M2</v>
          </cell>
          <cell r="D34">
            <v>450</v>
          </cell>
        </row>
        <row r="35">
          <cell r="B35" t="str">
            <v>Cerámica 30x30 Pared (Cerarte)</v>
          </cell>
          <cell r="C35" t="str">
            <v>UD</v>
          </cell>
          <cell r="D35">
            <v>36</v>
          </cell>
        </row>
        <row r="42">
          <cell r="B42" t="str">
            <v>Zócalo de Cerámica de 30</v>
          </cell>
          <cell r="C42" t="str">
            <v>UD</v>
          </cell>
          <cell r="D42">
            <v>6.15</v>
          </cell>
        </row>
        <row r="44">
          <cell r="B44" t="str">
            <v>Listelos de 20 Cms en Baños</v>
          </cell>
          <cell r="C44" t="str">
            <v>UD</v>
          </cell>
          <cell r="D44">
            <v>35</v>
          </cell>
        </row>
        <row r="46">
          <cell r="B46" t="str">
            <v>Chazos (  Corte  )</v>
          </cell>
          <cell r="C46" t="str">
            <v>UD</v>
          </cell>
          <cell r="D46">
            <v>2.5</v>
          </cell>
        </row>
        <row r="47">
          <cell r="B47" t="str">
            <v>Clavos Corrientes</v>
          </cell>
          <cell r="C47" t="str">
            <v>LBS</v>
          </cell>
          <cell r="D47">
            <v>6.15</v>
          </cell>
        </row>
        <row r="50">
          <cell r="B50" t="str">
            <v>Derretido Blanco</v>
          </cell>
          <cell r="C50" t="str">
            <v>FDA</v>
          </cell>
          <cell r="D50">
            <v>175</v>
          </cell>
        </row>
        <row r="67">
          <cell r="B67" t="str">
            <v>Estopa</v>
          </cell>
          <cell r="C67" t="str">
            <v>LBS</v>
          </cell>
          <cell r="D67">
            <v>15</v>
          </cell>
        </row>
        <row r="69">
          <cell r="B69" t="str">
            <v>Hilo de Nylon</v>
          </cell>
          <cell r="C69" t="str">
            <v>UD</v>
          </cell>
          <cell r="D69">
            <v>63</v>
          </cell>
        </row>
        <row r="70">
          <cell r="B70" t="str">
            <v>Hormigón Industrial 180 Kg/cm2 (Inclute ITBIS y Vaciado con Bomba)</v>
          </cell>
          <cell r="C70" t="str">
            <v>M3</v>
          </cell>
          <cell r="D70">
            <v>1430.74</v>
          </cell>
        </row>
        <row r="75">
          <cell r="B75" t="str">
            <v>Pino Bruto Americano</v>
          </cell>
          <cell r="C75" t="str">
            <v>P2</v>
          </cell>
          <cell r="D75">
            <v>17.8</v>
          </cell>
        </row>
        <row r="76">
          <cell r="B76" t="str">
            <v>Regla para Pañete (  Preparada  )</v>
          </cell>
          <cell r="C76" t="str">
            <v>P2</v>
          </cell>
          <cell r="D76">
            <v>35</v>
          </cell>
        </row>
        <row r="77">
          <cell r="B77" t="str">
            <v>M/O Quintal Trabajado</v>
          </cell>
          <cell r="C77" t="str">
            <v>QQ</v>
          </cell>
          <cell r="D77">
            <v>55</v>
          </cell>
        </row>
        <row r="78">
          <cell r="B78" t="str">
            <v>M/O Armadura Columna</v>
          </cell>
          <cell r="C78" t="str">
            <v>ML</v>
          </cell>
          <cell r="D78">
            <v>20</v>
          </cell>
        </row>
        <row r="79">
          <cell r="B79" t="str">
            <v>M/O Armadura Dintel y Viga</v>
          </cell>
          <cell r="C79" t="str">
            <v>ML</v>
          </cell>
          <cell r="D79">
            <v>20</v>
          </cell>
        </row>
        <row r="81">
          <cell r="B81" t="str">
            <v>M/O Envarillado de Escalera</v>
          </cell>
          <cell r="C81" t="str">
            <v>UD</v>
          </cell>
          <cell r="D81">
            <v>700</v>
          </cell>
        </row>
        <row r="82">
          <cell r="B82" t="str">
            <v>M/O Subida de Acero para Losa</v>
          </cell>
          <cell r="C82" t="str">
            <v>QQ</v>
          </cell>
          <cell r="D82">
            <v>9.4</v>
          </cell>
        </row>
        <row r="83">
          <cell r="B83" t="str">
            <v>M/O Fino de Techo Inclinado</v>
          </cell>
          <cell r="C83" t="str">
            <v>M2</v>
          </cell>
          <cell r="D83">
            <v>35</v>
          </cell>
        </row>
        <row r="84">
          <cell r="B84" t="str">
            <v>M/O Fino de Techo Plano</v>
          </cell>
          <cell r="C84" t="str">
            <v>M2</v>
          </cell>
          <cell r="D84">
            <v>30</v>
          </cell>
        </row>
        <row r="85">
          <cell r="B85" t="str">
            <v>M/O Goteros Colgantes</v>
          </cell>
          <cell r="C85" t="str">
            <v>ML</v>
          </cell>
          <cell r="D85">
            <v>29.62</v>
          </cell>
        </row>
        <row r="86">
          <cell r="B86" t="str">
            <v>M/O Llenado de huecos</v>
          </cell>
          <cell r="C86" t="str">
            <v>UD</v>
          </cell>
          <cell r="D86">
            <v>0.33</v>
          </cell>
        </row>
        <row r="87">
          <cell r="B87" t="str">
            <v>M/O Maestro</v>
          </cell>
          <cell r="C87" t="str">
            <v>DIA</v>
          </cell>
          <cell r="D87">
            <v>500</v>
          </cell>
        </row>
        <row r="88">
          <cell r="B88" t="str">
            <v>M/O Obrero Ligado</v>
          </cell>
          <cell r="C88" t="str">
            <v>DIA</v>
          </cell>
          <cell r="D88">
            <v>125</v>
          </cell>
        </row>
        <row r="91">
          <cell r="B91" t="str">
            <v>M/O Pañete Maestreado Exterior</v>
          </cell>
          <cell r="C91" t="str">
            <v>M2</v>
          </cell>
          <cell r="D91">
            <v>28</v>
          </cell>
        </row>
        <row r="92">
          <cell r="B92" t="str">
            <v>M/O Pañete Maestreado Interior</v>
          </cell>
          <cell r="C92" t="str">
            <v>M2</v>
          </cell>
          <cell r="D92">
            <v>28</v>
          </cell>
        </row>
        <row r="94">
          <cell r="B94" t="str">
            <v>M/O Preparación del Terreno</v>
          </cell>
          <cell r="C94" t="str">
            <v>M2</v>
          </cell>
          <cell r="D94">
            <v>9.6999999999999993</v>
          </cell>
        </row>
        <row r="95">
          <cell r="B95" t="str">
            <v>M/O Subida de Materiales</v>
          </cell>
          <cell r="C95" t="str">
            <v>M3</v>
          </cell>
          <cell r="D95">
            <v>188.27</v>
          </cell>
        </row>
        <row r="96">
          <cell r="B96" t="str">
            <v>M/O Carpintero 2da. Categoría</v>
          </cell>
          <cell r="C96" t="str">
            <v>DIA</v>
          </cell>
          <cell r="D96">
            <v>300</v>
          </cell>
        </row>
        <row r="98">
          <cell r="B98" t="str">
            <v>M/O Zabaletas</v>
          </cell>
          <cell r="C98" t="str">
            <v>ML</v>
          </cell>
          <cell r="D98">
            <v>25</v>
          </cell>
        </row>
        <row r="99">
          <cell r="B99" t="str">
            <v>M/O Cantos</v>
          </cell>
          <cell r="C99" t="str">
            <v>ML</v>
          </cell>
          <cell r="D99">
            <v>13</v>
          </cell>
        </row>
        <row r="102">
          <cell r="B102" t="str">
            <v>M/O Cerámica Italiana en Pared</v>
          </cell>
          <cell r="C102" t="str">
            <v>M2</v>
          </cell>
          <cell r="D102">
            <v>76.319999999999993</v>
          </cell>
        </row>
        <row r="104">
          <cell r="B104" t="str">
            <v>M/O Colocación Adoquines</v>
          </cell>
          <cell r="C104" t="str">
            <v>M2</v>
          </cell>
          <cell r="D104">
            <v>19.77</v>
          </cell>
        </row>
        <row r="105">
          <cell r="B105" t="str">
            <v>M/O Colocación de Bloques de 4"</v>
          </cell>
          <cell r="C105" t="str">
            <v>UD</v>
          </cell>
          <cell r="D105">
            <v>3.75</v>
          </cell>
        </row>
        <row r="106">
          <cell r="B106" t="str">
            <v>M/O Colocación de Bloques de 6"</v>
          </cell>
          <cell r="C106" t="str">
            <v>UD</v>
          </cell>
          <cell r="D106">
            <v>3.75</v>
          </cell>
        </row>
        <row r="107">
          <cell r="B107" t="str">
            <v>M/O Colocación de Bloques de 8"</v>
          </cell>
          <cell r="C107" t="str">
            <v>UD</v>
          </cell>
          <cell r="D107">
            <v>4</v>
          </cell>
        </row>
        <row r="108">
          <cell r="B108" t="str">
            <v xml:space="preserve">M/O Colocación Piso Cerámica Criolla </v>
          </cell>
          <cell r="C108" t="str">
            <v>M2</v>
          </cell>
          <cell r="D108">
            <v>90</v>
          </cell>
        </row>
        <row r="111">
          <cell r="B111" t="str">
            <v>M/O Colocación Piso de Granito 40 X 40</v>
          </cell>
          <cell r="C111" t="str">
            <v>M2</v>
          </cell>
          <cell r="D111">
            <v>53.18</v>
          </cell>
        </row>
        <row r="113">
          <cell r="B113" t="str">
            <v>M/O Colocación Zócalos de Cerámica</v>
          </cell>
          <cell r="C113" t="str">
            <v>ML</v>
          </cell>
          <cell r="D113">
            <v>15</v>
          </cell>
        </row>
        <row r="114">
          <cell r="B114" t="str">
            <v>M/O Colocación Listelos</v>
          </cell>
          <cell r="C114" t="str">
            <v>ML</v>
          </cell>
          <cell r="D114">
            <v>15</v>
          </cell>
        </row>
        <row r="115">
          <cell r="B115" t="str">
            <v>M/O Confección de Andamios</v>
          </cell>
          <cell r="C115" t="str">
            <v>DIA</v>
          </cell>
          <cell r="D115">
            <v>300</v>
          </cell>
        </row>
        <row r="116">
          <cell r="B116" t="str">
            <v>M/O Construcción Acera Frotada y Violinada</v>
          </cell>
          <cell r="C116" t="str">
            <v>M2</v>
          </cell>
          <cell r="D116">
            <v>25</v>
          </cell>
        </row>
        <row r="119">
          <cell r="B119" t="str">
            <v>M/O Corte y Amarre de Varilla</v>
          </cell>
          <cell r="C119" t="str">
            <v>UD</v>
          </cell>
          <cell r="D119">
            <v>0.25</v>
          </cell>
        </row>
        <row r="120">
          <cell r="B120" t="str">
            <v>M/O Elaboración Cámara Inspección</v>
          </cell>
          <cell r="C120" t="str">
            <v>UD</v>
          </cell>
          <cell r="D120">
            <v>365</v>
          </cell>
        </row>
        <row r="121">
          <cell r="B121" t="str">
            <v xml:space="preserve">M/O Elaboración Trampa de Grasa  </v>
          </cell>
          <cell r="C121" t="str">
            <v>UD</v>
          </cell>
          <cell r="D121">
            <v>650</v>
          </cell>
        </row>
        <row r="122">
          <cell r="B122" t="str">
            <v>Alq. Madera Dintel (  Incl. M/O  )</v>
          </cell>
          <cell r="C122" t="str">
            <v>ML</v>
          </cell>
          <cell r="D122">
            <v>56</v>
          </cell>
        </row>
        <row r="124">
          <cell r="B124" t="str">
            <v>Alq. Madera P/Losa  (  Incl. M/O  )</v>
          </cell>
          <cell r="C124" t="str">
            <v>M2</v>
          </cell>
          <cell r="D124">
            <v>100</v>
          </cell>
        </row>
        <row r="127">
          <cell r="B127" t="str">
            <v>Alq. Madera P/Rampa  (  Incl. M/O  )</v>
          </cell>
          <cell r="C127" t="str">
            <v>UD</v>
          </cell>
          <cell r="D127">
            <v>900</v>
          </cell>
        </row>
        <row r="128">
          <cell r="B128" t="str">
            <v>Alq. Madera P/Viga  (  Incl. M/O  )</v>
          </cell>
          <cell r="C128" t="str">
            <v>ML</v>
          </cell>
          <cell r="D128">
            <v>98</v>
          </cell>
        </row>
        <row r="129">
          <cell r="B129" t="str">
            <v>Alq. Madera P/Vigas y Columnas Amarre (  Incl. M/O  )</v>
          </cell>
          <cell r="C129" t="str">
            <v>ML</v>
          </cell>
          <cell r="D129">
            <v>50</v>
          </cell>
        </row>
        <row r="132">
          <cell r="B132" t="str">
            <v>M/O Regado, Compactación, Mojado, Trasl.Mat. (A/M)</v>
          </cell>
          <cell r="C132" t="str">
            <v>M3</v>
          </cell>
          <cell r="D132">
            <v>44.3</v>
          </cell>
        </row>
        <row r="134">
          <cell r="B134" t="str">
            <v>Excavación Tierra ( AM )</v>
          </cell>
          <cell r="C134" t="str">
            <v>M3</v>
          </cell>
          <cell r="D134">
            <v>60</v>
          </cell>
        </row>
        <row r="136">
          <cell r="B136" t="str">
            <v xml:space="preserve">Ligado y Vaciado a Mano  </v>
          </cell>
          <cell r="C136" t="str">
            <v>M3</v>
          </cell>
          <cell r="D136">
            <v>188.27</v>
          </cell>
        </row>
        <row r="148">
          <cell r="B148" t="str">
            <v>Brigada de Topografía, incluyendo equipos</v>
          </cell>
          <cell r="C148" t="str">
            <v>DIA</v>
          </cell>
          <cell r="D148">
            <v>1400</v>
          </cell>
        </row>
        <row r="149">
          <cell r="B149" t="str">
            <v>M/O Técnico Calificado</v>
          </cell>
          <cell r="C149" t="str">
            <v>DIA</v>
          </cell>
          <cell r="D149">
            <v>175</v>
          </cell>
        </row>
        <row r="156">
          <cell r="B156" t="str">
            <v>Adoquín Mediterráneo Gris</v>
          </cell>
          <cell r="C156" t="str">
            <v>UD</v>
          </cell>
          <cell r="D156">
            <v>4.91</v>
          </cell>
        </row>
        <row r="241">
          <cell r="B241" t="str">
            <v>Pulido y Brillado (  De Luxe  )</v>
          </cell>
          <cell r="C241" t="str">
            <v>M2</v>
          </cell>
          <cell r="D241">
            <v>69.900000000000006</v>
          </cell>
        </row>
      </sheetData>
      <sheetData sheetId="1">
        <row r="201">
          <cell r="F201">
            <v>7792.2050656250012</v>
          </cell>
        </row>
        <row r="210">
          <cell r="F210">
            <v>12250.8755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o Obra"/>
      <sheetName val="lista de materiales"/>
      <sheetName val="Análisis costo SEE- KfW"/>
      <sheetName val="Lista P.U."/>
      <sheetName val="Sheet1"/>
      <sheetName val="Sheet2"/>
      <sheetName val="Sheet3"/>
    </sheetNames>
    <sheetDataSet>
      <sheetData sheetId="0" refreshError="1">
        <row r="10">
          <cell r="D10">
            <v>15</v>
          </cell>
        </row>
        <row r="12">
          <cell r="D12">
            <v>45</v>
          </cell>
        </row>
        <row r="17">
          <cell r="D17">
            <v>8000</v>
          </cell>
        </row>
      </sheetData>
      <sheetData sheetId="1"/>
      <sheetData sheetId="2"/>
      <sheetData sheetId="3"/>
      <sheetData sheetId="4"/>
      <sheetData sheetId="5"/>
      <sheetData sheetId="6"/>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mo I"/>
      <sheetName val="Tramo I (alt. &quot;B&quot;)"/>
      <sheetName val="Tramo II"/>
      <sheetName val="Tramo II (alt.&quot;B&quot;)"/>
      <sheetName val="Tramo III"/>
      <sheetName val="Tramo III (Alt. &quot;B&quot;)"/>
      <sheetName val="Tramo IV"/>
      <sheetName val="Tramo IV (Alt.&quot;B&quot;)"/>
      <sheetName val="Tramo V"/>
      <sheetName val="Tramo V (Alt. &quot;B&quot;)"/>
      <sheetName val="ANALPRECVI"/>
      <sheetName val="MATERIALES"/>
      <sheetName val="OBRAMANO"/>
      <sheetName val="EQUIPOS"/>
      <sheetName val="SUB-CONTRATOS"/>
      <sheetName val="Tramo IV (2)"/>
      <sheetName val="Listado Equipos a utilizar"/>
      <sheetName val="Analisis"/>
      <sheetName val="A-civil"/>
      <sheetName val="MOV"/>
      <sheetName val="CAMPAMENTO2"/>
      <sheetName val="ingenieria"/>
      <sheetName val="MANT.TRANSITO"/>
      <sheetName val="Analisis de Costos Aceras"/>
      <sheetName val="Tramo_I"/>
      <sheetName val="Tramo_I_(alt__&quot;B&quot;)"/>
      <sheetName val="Tramo_II"/>
      <sheetName val="Tramo_II_(alt_&quot;B&quot;)"/>
      <sheetName val="Tramo_III"/>
      <sheetName val="Tramo_III_(Alt__&quot;B&quot;)"/>
      <sheetName val="Tramo_IV"/>
      <sheetName val="Tramo_IV_(Alt_&quot;B&quot;)"/>
      <sheetName val="Tramo_V"/>
      <sheetName val="Tramo_V_(Alt__&quot;B&quot;)"/>
      <sheetName val="Tramo_IV_(2)"/>
      <sheetName val="Listado_Equipos_a_utilizar"/>
      <sheetName val="Mat"/>
      <sheetName val="anal term"/>
      <sheetName val="Jornal"/>
      <sheetName val="Insumos"/>
      <sheetName val="Análi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7">
          <cell r="G7">
            <v>281</v>
          </cell>
        </row>
        <row r="10">
          <cell r="G10">
            <v>6.45</v>
          </cell>
        </row>
        <row r="11">
          <cell r="G11">
            <v>250</v>
          </cell>
        </row>
        <row r="12">
          <cell r="G12">
            <v>220</v>
          </cell>
        </row>
        <row r="13">
          <cell r="G13">
            <v>250</v>
          </cell>
        </row>
        <row r="17">
          <cell r="G17">
            <v>70</v>
          </cell>
        </row>
        <row r="32">
          <cell r="G32">
            <v>5800</v>
          </cell>
        </row>
        <row r="33">
          <cell r="G33">
            <v>12.5</v>
          </cell>
        </row>
      </sheetData>
      <sheetData sheetId="12" refreshError="1">
        <row r="43">
          <cell r="F43">
            <v>30</v>
          </cell>
        </row>
        <row r="67">
          <cell r="F67">
            <v>3100</v>
          </cell>
        </row>
        <row r="72">
          <cell r="F72">
            <v>43.4</v>
          </cell>
        </row>
        <row r="74">
          <cell r="F74">
            <v>43.4</v>
          </cell>
        </row>
        <row r="75">
          <cell r="F75">
            <v>37.200000000000003</v>
          </cell>
        </row>
        <row r="76">
          <cell r="F76">
            <v>43.4</v>
          </cell>
        </row>
        <row r="77">
          <cell r="F77">
            <v>43.4</v>
          </cell>
        </row>
        <row r="79">
          <cell r="F79">
            <v>20.09</v>
          </cell>
        </row>
        <row r="81">
          <cell r="F81">
            <v>29.26</v>
          </cell>
        </row>
      </sheetData>
      <sheetData sheetId="13" refreshError="1">
        <row r="8">
          <cell r="I8">
            <v>726.05</v>
          </cell>
        </row>
        <row r="9">
          <cell r="I9">
            <v>512.15</v>
          </cell>
        </row>
        <row r="11">
          <cell r="I11">
            <v>344.75</v>
          </cell>
        </row>
        <row r="13">
          <cell r="I13">
            <v>316.84999999999997</v>
          </cell>
        </row>
        <row r="14">
          <cell r="I14">
            <v>414.5</v>
          </cell>
        </row>
        <row r="15">
          <cell r="I15">
            <v>414.5</v>
          </cell>
        </row>
        <row r="16">
          <cell r="I16">
            <v>791.15</v>
          </cell>
        </row>
        <row r="19">
          <cell r="I19">
            <v>279</v>
          </cell>
        </row>
        <row r="21">
          <cell r="I21">
            <v>58.13</v>
          </cell>
        </row>
        <row r="25">
          <cell r="I25">
            <v>1.7799999999999998</v>
          </cell>
        </row>
        <row r="28">
          <cell r="I28">
            <v>105.75</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citado Estancia 2 Niveles"/>
      <sheetName val="Listado de Precios (Oficial)"/>
      <sheetName val="Listado de Proyectos"/>
      <sheetName val="Preferencias"/>
      <sheetName val="Materiales"/>
      <sheetName val="M.O. Ministerio Trabajo"/>
      <sheetName val="Servicios"/>
      <sheetName val="Cotizaciones"/>
      <sheetName val="Analisis"/>
      <sheetName val="Presupuesto"/>
      <sheetName val="Cronogramas"/>
      <sheetName val="Finanzas"/>
      <sheetName val="Ingresos - Egresos"/>
      <sheetName val="Muros"/>
      <sheetName val="Puertas-Ventanas"/>
      <sheetName val="H.A."/>
      <sheetName val="Escaleras - Rampas"/>
      <sheetName val="Acero Est."/>
      <sheetName val="Techos-Cielo Raso"/>
      <sheetName val="Pisos"/>
      <sheetName val="MEP"/>
    </sheetNames>
    <sheetDataSet>
      <sheetData sheetId="0"/>
      <sheetData sheetId="1"/>
      <sheetData sheetId="2"/>
      <sheetData sheetId="3"/>
      <sheetData sheetId="4"/>
      <sheetData sheetId="5"/>
      <sheetData sheetId="6"/>
      <sheetData sheetId="7"/>
      <sheetData sheetId="8">
        <row r="1">
          <cell r="A1" t="str">
            <v>No.</v>
          </cell>
          <cell r="B1" t="str">
            <v>Actividades En Almacen Central Obras Públicas</v>
          </cell>
          <cell r="C1" t="str">
            <v>Vol</v>
          </cell>
          <cell r="D1" t="str">
            <v>% desp.</v>
          </cell>
          <cell r="E1" t="str">
            <v>Ud</v>
          </cell>
          <cell r="F1" t="str">
            <v>P.U.</v>
          </cell>
          <cell r="G1" t="str">
            <v>Importe</v>
          </cell>
          <cell r="H1" t="str">
            <v>Valor</v>
          </cell>
        </row>
        <row r="2">
          <cell r="A2" t="str">
            <v>I</v>
          </cell>
          <cell r="B2" t="str">
            <v>Estructuras Metalicas</v>
          </cell>
          <cell r="C2">
            <v>0</v>
          </cell>
          <cell r="D2">
            <v>0</v>
          </cell>
          <cell r="E2">
            <v>1</v>
          </cell>
          <cell r="F2">
            <v>0</v>
          </cell>
          <cell r="G2">
            <v>0</v>
          </cell>
          <cell r="H2">
            <v>0</v>
          </cell>
        </row>
        <row r="3">
          <cell r="A3" t="str">
            <v>0.001</v>
          </cell>
          <cell r="B3" t="str">
            <v>Análisis de Costo Unitario de 390 m2 de Remoción Paneles de Aluzinc h= 2,97 m 1er Nivel :</v>
          </cell>
          <cell r="C3">
            <v>0</v>
          </cell>
          <cell r="D3">
            <v>0</v>
          </cell>
          <cell r="E3">
            <v>0</v>
          </cell>
          <cell r="F3">
            <v>0</v>
          </cell>
          <cell r="G3">
            <v>0</v>
          </cell>
          <cell r="H3">
            <v>0</v>
          </cell>
        </row>
        <row r="4">
          <cell r="A4" t="str">
            <v>a)</v>
          </cell>
          <cell r="B4" t="str">
            <v>Mano de Obra:</v>
          </cell>
          <cell r="C4">
            <v>0</v>
          </cell>
          <cell r="D4">
            <v>0</v>
          </cell>
          <cell r="E4">
            <v>0</v>
          </cell>
          <cell r="F4">
            <v>0</v>
          </cell>
          <cell r="G4">
            <v>0</v>
          </cell>
          <cell r="H4">
            <v>0</v>
          </cell>
        </row>
        <row r="5">
          <cell r="A5">
            <v>0</v>
          </cell>
          <cell r="B5" t="str">
            <v>MO-1001-3 [MA] Maestro de área (MA)</v>
          </cell>
          <cell r="C5">
            <v>7.8027999999999995</v>
          </cell>
          <cell r="D5">
            <v>7.9060729495115294E-4</v>
          </cell>
          <cell r="E5" t="str">
            <v>Día</v>
          </cell>
          <cell r="F5">
            <v>1495</v>
          </cell>
          <cell r="G5">
            <v>11674.41</v>
          </cell>
          <cell r="H5">
            <v>0</v>
          </cell>
        </row>
        <row r="6">
          <cell r="A6">
            <v>0</v>
          </cell>
          <cell r="B6" t="str">
            <v>MO-1001-7 [TC] Técnico calificado (TC)</v>
          </cell>
          <cell r="C6">
            <v>15.605599999999999</v>
          </cell>
          <cell r="D6">
            <v>5.2642160376717298E-4</v>
          </cell>
          <cell r="E6" t="str">
            <v>Día</v>
          </cell>
          <cell r="F6">
            <v>545.1</v>
          </cell>
          <cell r="G6">
            <v>8511.09</v>
          </cell>
          <cell r="H6">
            <v>0</v>
          </cell>
        </row>
        <row r="7">
          <cell r="A7">
            <v>0</v>
          </cell>
          <cell r="B7" t="str">
            <v>MO-1001-8 [TNC] Técnico no calificado o PEON (TNC)</v>
          </cell>
          <cell r="C7">
            <v>46.816799999999994</v>
          </cell>
          <cell r="D7">
            <v>9.4377998022198814E-5</v>
          </cell>
          <cell r="E7" t="str">
            <v>Día</v>
          </cell>
          <cell r="F7">
            <v>497.95</v>
          </cell>
          <cell r="G7">
            <v>23314.63</v>
          </cell>
          <cell r="H7">
            <v>0</v>
          </cell>
        </row>
        <row r="8">
          <cell r="A8" t="str">
            <v>b)</v>
          </cell>
          <cell r="B8" t="str">
            <v>Herramientas, Servicios:</v>
          </cell>
          <cell r="C8">
            <v>0</v>
          </cell>
          <cell r="D8">
            <v>0</v>
          </cell>
          <cell r="E8">
            <v>0</v>
          </cell>
          <cell r="F8">
            <v>0</v>
          </cell>
          <cell r="G8">
            <v>0</v>
          </cell>
          <cell r="H8">
            <v>0</v>
          </cell>
        </row>
        <row r="9">
          <cell r="A9">
            <v>0</v>
          </cell>
          <cell r="B9" t="str">
            <v>Herramientas y equipos</v>
          </cell>
          <cell r="C9">
            <v>1</v>
          </cell>
          <cell r="D9">
            <v>0</v>
          </cell>
          <cell r="E9" t="str">
            <v>m2</v>
          </cell>
          <cell r="F9">
            <v>696</v>
          </cell>
          <cell r="G9">
            <v>696</v>
          </cell>
          <cell r="H9">
            <v>0</v>
          </cell>
        </row>
        <row r="10">
          <cell r="A10">
            <v>1</v>
          </cell>
          <cell r="B10" t="str">
            <v>Remoción Paneles de Aluzinc h= 2,97 m 1er Nivel</v>
          </cell>
          <cell r="C10">
            <v>390.14</v>
          </cell>
          <cell r="D10">
            <v>0</v>
          </cell>
          <cell r="E10" t="str">
            <v>m2</v>
          </cell>
          <cell r="F10">
            <v>0</v>
          </cell>
          <cell r="G10">
            <v>0</v>
          </cell>
          <cell r="H10">
            <v>113.28</v>
          </cell>
        </row>
        <row r="11">
          <cell r="F11">
            <v>0</v>
          </cell>
        </row>
        <row r="12">
          <cell r="A12" t="str">
            <v>0.002</v>
          </cell>
          <cell r="B12" t="str">
            <v>Análisis de Costo Unitario de 566 m2 de Remoción Paneles de Aluzinc h= 4,31 m 2do. Nivel :</v>
          </cell>
          <cell r="C12">
            <v>0</v>
          </cell>
          <cell r="D12">
            <v>0</v>
          </cell>
          <cell r="E12">
            <v>0</v>
          </cell>
          <cell r="F12">
            <v>0</v>
          </cell>
          <cell r="G12">
            <v>0</v>
          </cell>
          <cell r="H12">
            <v>0</v>
          </cell>
        </row>
        <row r="13">
          <cell r="A13" t="str">
            <v>a)</v>
          </cell>
          <cell r="B13" t="str">
            <v>Mano de Obra:</v>
          </cell>
          <cell r="C13">
            <v>0</v>
          </cell>
          <cell r="D13">
            <v>0</v>
          </cell>
          <cell r="E13">
            <v>0</v>
          </cell>
          <cell r="F13">
            <v>0</v>
          </cell>
          <cell r="G13">
            <v>0</v>
          </cell>
          <cell r="H13">
            <v>0</v>
          </cell>
        </row>
        <row r="14">
          <cell r="A14">
            <v>0</v>
          </cell>
          <cell r="B14" t="str">
            <v>MO-1001-3 [MA] Maestro de área (MA)</v>
          </cell>
          <cell r="C14">
            <v>11.323399999999999</v>
          </cell>
          <cell r="D14">
            <v>7.9060729495115294E-4</v>
          </cell>
          <cell r="E14" t="str">
            <v>Día</v>
          </cell>
          <cell r="F14">
            <v>1495</v>
          </cell>
          <cell r="G14">
            <v>16941.87</v>
          </cell>
          <cell r="H14">
            <v>0</v>
          </cell>
        </row>
        <row r="15">
          <cell r="A15">
            <v>0</v>
          </cell>
          <cell r="B15" t="str">
            <v>MO-1001-7 [TC] Técnico calificado (TC)</v>
          </cell>
          <cell r="C15">
            <v>22.646799999999999</v>
          </cell>
          <cell r="D15">
            <v>5.2642160376717298E-4</v>
          </cell>
          <cell r="E15" t="str">
            <v>Día</v>
          </cell>
          <cell r="F15">
            <v>545.1</v>
          </cell>
          <cell r="G15">
            <v>12351.27</v>
          </cell>
          <cell r="H15">
            <v>0</v>
          </cell>
        </row>
        <row r="16">
          <cell r="A16">
            <v>0</v>
          </cell>
          <cell r="B16" t="str">
            <v>MO-1001-8 [TNC] Técnico no calificado o PEON (TNC)</v>
          </cell>
          <cell r="C16">
            <v>67.940399999999997</v>
          </cell>
          <cell r="D16">
            <v>9.4377998022198814E-5</v>
          </cell>
          <cell r="E16" t="str">
            <v>Día</v>
          </cell>
          <cell r="F16">
            <v>497.95</v>
          </cell>
          <cell r="G16">
            <v>33834.120000000003</v>
          </cell>
          <cell r="H16">
            <v>0</v>
          </cell>
        </row>
        <row r="17">
          <cell r="A17" t="str">
            <v>b)</v>
          </cell>
          <cell r="B17" t="str">
            <v>Herramientas, Servicios:</v>
          </cell>
          <cell r="C17">
            <v>0</v>
          </cell>
          <cell r="D17">
            <v>0</v>
          </cell>
          <cell r="E17">
            <v>0</v>
          </cell>
          <cell r="F17">
            <v>0</v>
          </cell>
          <cell r="G17">
            <v>0</v>
          </cell>
          <cell r="H17">
            <v>0</v>
          </cell>
        </row>
        <row r="18">
          <cell r="A18">
            <v>0</v>
          </cell>
          <cell r="B18" t="str">
            <v>Herramientas y equipos</v>
          </cell>
          <cell r="C18">
            <v>1</v>
          </cell>
          <cell r="D18">
            <v>0</v>
          </cell>
          <cell r="E18" t="str">
            <v>m2</v>
          </cell>
          <cell r="F18">
            <v>1010.04</v>
          </cell>
          <cell r="G18">
            <v>1010.04</v>
          </cell>
          <cell r="H18">
            <v>0</v>
          </cell>
        </row>
        <row r="19">
          <cell r="A19">
            <v>2</v>
          </cell>
          <cell r="B19" t="str">
            <v>Remoción Paneles de Aluzinc h= 4,31 m 2do. Nivel</v>
          </cell>
          <cell r="C19">
            <v>566.16999999999996</v>
          </cell>
          <cell r="D19">
            <v>0</v>
          </cell>
          <cell r="E19" t="str">
            <v>m2</v>
          </cell>
          <cell r="F19">
            <v>0</v>
          </cell>
          <cell r="G19">
            <v>0</v>
          </cell>
          <cell r="H19">
            <v>113.28</v>
          </cell>
        </row>
        <row r="20">
          <cell r="F20">
            <v>0</v>
          </cell>
        </row>
        <row r="21">
          <cell r="A21" t="str">
            <v>0.003</v>
          </cell>
          <cell r="B21" t="str">
            <v>Análisis de Costo Unitario de 880 m2 de Remoción Techo de Aluzinc h= 7.27m :</v>
          </cell>
          <cell r="C21">
            <v>0</v>
          </cell>
          <cell r="D21">
            <v>0</v>
          </cell>
          <cell r="E21">
            <v>0</v>
          </cell>
          <cell r="F21">
            <v>0</v>
          </cell>
          <cell r="G21">
            <v>0</v>
          </cell>
          <cell r="H21">
            <v>0</v>
          </cell>
        </row>
        <row r="22">
          <cell r="A22" t="str">
            <v>a)</v>
          </cell>
          <cell r="B22" t="str">
            <v>Mano de Obra:</v>
          </cell>
          <cell r="C22">
            <v>0</v>
          </cell>
          <cell r="D22">
            <v>0</v>
          </cell>
          <cell r="E22">
            <v>0</v>
          </cell>
          <cell r="F22">
            <v>0</v>
          </cell>
          <cell r="G22">
            <v>0</v>
          </cell>
          <cell r="H22">
            <v>0</v>
          </cell>
        </row>
        <row r="23">
          <cell r="A23">
            <v>0</v>
          </cell>
          <cell r="B23" t="str">
            <v>MO-1001-3 [MA] Maestro de área (MA)</v>
          </cell>
          <cell r="C23">
            <v>22</v>
          </cell>
          <cell r="D23">
            <v>7.9060729495115294E-4</v>
          </cell>
          <cell r="E23" t="str">
            <v>Día</v>
          </cell>
          <cell r="F23">
            <v>1495</v>
          </cell>
          <cell r="G23">
            <v>32916</v>
          </cell>
          <cell r="H23">
            <v>0</v>
          </cell>
        </row>
        <row r="24">
          <cell r="A24">
            <v>0</v>
          </cell>
          <cell r="B24" t="str">
            <v>MO-1001-7 [TC] Técnico calificado (TC)</v>
          </cell>
          <cell r="C24">
            <v>44</v>
          </cell>
          <cell r="D24">
            <v>5.2642160376717298E-4</v>
          </cell>
          <cell r="E24" t="str">
            <v>Día</v>
          </cell>
          <cell r="F24">
            <v>545.1</v>
          </cell>
          <cell r="G24">
            <v>23997.03</v>
          </cell>
          <cell r="H24">
            <v>0</v>
          </cell>
        </row>
        <row r="25">
          <cell r="A25">
            <v>0</v>
          </cell>
          <cell r="B25" t="str">
            <v>MO-1001-8 [TNC] Técnico no calificado o PEON (TNC)</v>
          </cell>
          <cell r="C25">
            <v>132</v>
          </cell>
          <cell r="D25">
            <v>9.4377998022198814E-5</v>
          </cell>
          <cell r="E25" t="str">
            <v>Día</v>
          </cell>
          <cell r="F25">
            <v>497.95</v>
          </cell>
          <cell r="G25">
            <v>65735.600000000006</v>
          </cell>
          <cell r="H25">
            <v>0</v>
          </cell>
        </row>
        <row r="26">
          <cell r="A26" t="str">
            <v>b)</v>
          </cell>
          <cell r="B26" t="str">
            <v>Herramientas, Servicios:</v>
          </cell>
          <cell r="C26">
            <v>0</v>
          </cell>
          <cell r="D26">
            <v>0</v>
          </cell>
          <cell r="E26">
            <v>0</v>
          </cell>
          <cell r="F26">
            <v>0</v>
          </cell>
          <cell r="G26">
            <v>0</v>
          </cell>
          <cell r="H26">
            <v>0</v>
          </cell>
        </row>
        <row r="27">
          <cell r="A27">
            <v>0</v>
          </cell>
          <cell r="B27" t="str">
            <v>Herramientas y equipos</v>
          </cell>
          <cell r="C27">
            <v>1</v>
          </cell>
          <cell r="D27">
            <v>0</v>
          </cell>
          <cell r="E27" t="str">
            <v>m2</v>
          </cell>
          <cell r="F27">
            <v>1962.38</v>
          </cell>
          <cell r="G27">
            <v>1962.38</v>
          </cell>
          <cell r="H27">
            <v>0</v>
          </cell>
        </row>
        <row r="28">
          <cell r="A28">
            <v>3</v>
          </cell>
          <cell r="B28" t="str">
            <v>Remoción Techo de Aluzinc h= 7.27m</v>
          </cell>
          <cell r="C28">
            <v>880</v>
          </cell>
          <cell r="D28">
            <v>0</v>
          </cell>
          <cell r="E28" t="str">
            <v>m2</v>
          </cell>
          <cell r="F28">
            <v>0</v>
          </cell>
          <cell r="G28">
            <v>0</v>
          </cell>
          <cell r="H28">
            <v>141.6</v>
          </cell>
        </row>
        <row r="29">
          <cell r="F29">
            <v>0</v>
          </cell>
        </row>
        <row r="30">
          <cell r="A30" t="str">
            <v>0.004</v>
          </cell>
          <cell r="B30" t="str">
            <v>Análisis de Costo Unitario de 020 Ud de Remoción Correas de Techumbre de Aluzinc [0.20 x 0.40 x 40.00] h=7.27 (20 Ud) :</v>
          </cell>
          <cell r="C30">
            <v>0</v>
          </cell>
          <cell r="D30">
            <v>0</v>
          </cell>
          <cell r="E30">
            <v>0</v>
          </cell>
          <cell r="F30">
            <v>0</v>
          </cell>
          <cell r="G30">
            <v>0</v>
          </cell>
          <cell r="H30">
            <v>0</v>
          </cell>
        </row>
        <row r="31">
          <cell r="A31" t="str">
            <v>a)</v>
          </cell>
          <cell r="B31" t="str">
            <v>Mano de Obra:</v>
          </cell>
          <cell r="C31">
            <v>0</v>
          </cell>
          <cell r="D31">
            <v>0</v>
          </cell>
          <cell r="E31">
            <v>0</v>
          </cell>
          <cell r="F31">
            <v>0</v>
          </cell>
          <cell r="G31">
            <v>0</v>
          </cell>
          <cell r="H31">
            <v>0</v>
          </cell>
        </row>
        <row r="32">
          <cell r="A32">
            <v>0</v>
          </cell>
          <cell r="B32" t="str">
            <v>MO-1001-3 [MA] Maestro de área (MA)</v>
          </cell>
          <cell r="C32">
            <v>0.2</v>
          </cell>
          <cell r="D32">
            <v>7.9060729495115294E-4</v>
          </cell>
          <cell r="E32" t="str">
            <v>Día</v>
          </cell>
          <cell r="F32">
            <v>1495</v>
          </cell>
          <cell r="G32">
            <v>299.24</v>
          </cell>
          <cell r="H32">
            <v>0</v>
          </cell>
        </row>
        <row r="33">
          <cell r="A33">
            <v>0</v>
          </cell>
          <cell r="B33" t="str">
            <v>MO-1001-7 [TC] Técnico calificado (TC)</v>
          </cell>
          <cell r="C33">
            <v>4</v>
          </cell>
          <cell r="D33">
            <v>5.2642160376717298E-4</v>
          </cell>
          <cell r="E33" t="str">
            <v>Día</v>
          </cell>
          <cell r="F33">
            <v>545.1</v>
          </cell>
          <cell r="G33">
            <v>2181.5500000000002</v>
          </cell>
          <cell r="H33">
            <v>0</v>
          </cell>
        </row>
        <row r="34">
          <cell r="A34">
            <v>0</v>
          </cell>
          <cell r="B34" t="str">
            <v>MO-1001-8 [TNC] Técnico no calificado o PEON (TNC)</v>
          </cell>
          <cell r="C34">
            <v>12</v>
          </cell>
          <cell r="D34">
            <v>9.4377998022198814E-5</v>
          </cell>
          <cell r="E34" t="str">
            <v>Día</v>
          </cell>
          <cell r="F34">
            <v>497.95</v>
          </cell>
          <cell r="G34">
            <v>5975.96</v>
          </cell>
          <cell r="H34">
            <v>0</v>
          </cell>
        </row>
        <row r="35">
          <cell r="A35" t="str">
            <v>b)</v>
          </cell>
          <cell r="B35" t="str">
            <v>Herramientas, Servicios:</v>
          </cell>
          <cell r="C35">
            <v>0</v>
          </cell>
          <cell r="D35">
            <v>0</v>
          </cell>
          <cell r="E35">
            <v>0</v>
          </cell>
          <cell r="F35">
            <v>0</v>
          </cell>
          <cell r="G35">
            <v>0</v>
          </cell>
          <cell r="H35">
            <v>0</v>
          </cell>
        </row>
        <row r="36">
          <cell r="A36">
            <v>0</v>
          </cell>
          <cell r="B36" t="str">
            <v>Herramientas y equipos</v>
          </cell>
          <cell r="C36">
            <v>1</v>
          </cell>
          <cell r="D36">
            <v>0</v>
          </cell>
          <cell r="E36" t="str">
            <v>Ud</v>
          </cell>
          <cell r="F36">
            <v>135.31</v>
          </cell>
          <cell r="G36">
            <v>135.31</v>
          </cell>
          <cell r="H36">
            <v>0</v>
          </cell>
        </row>
        <row r="37">
          <cell r="A37">
            <v>4</v>
          </cell>
          <cell r="B37" t="str">
            <v>Remoción Correas de Techumbre de Aluzinc [0.20 x 0.40 x 40.00] h=7.27 (20 Ud)</v>
          </cell>
          <cell r="C37">
            <v>20</v>
          </cell>
          <cell r="D37">
            <v>0</v>
          </cell>
          <cell r="E37" t="str">
            <v>Ud</v>
          </cell>
          <cell r="F37">
            <v>0</v>
          </cell>
          <cell r="G37">
            <v>0</v>
          </cell>
          <cell r="H37">
            <v>429.6</v>
          </cell>
        </row>
        <row r="38">
          <cell r="F38">
            <v>0</v>
          </cell>
        </row>
        <row r="39">
          <cell r="A39" t="str">
            <v>0.005</v>
          </cell>
          <cell r="B39" t="str">
            <v>Análisis de Costo Unitario de 337 m2 de Colocación Aluzinc en Paredes h= 3.04m 1er Nivel :</v>
          </cell>
          <cell r="C39">
            <v>0</v>
          </cell>
          <cell r="D39">
            <v>0</v>
          </cell>
          <cell r="E39">
            <v>0</v>
          </cell>
          <cell r="F39">
            <v>0</v>
          </cell>
          <cell r="G39">
            <v>0</v>
          </cell>
          <cell r="H39">
            <v>0</v>
          </cell>
        </row>
        <row r="40">
          <cell r="A40" t="str">
            <v>a)</v>
          </cell>
          <cell r="B40" t="str">
            <v>Materiales:</v>
          </cell>
          <cell r="C40">
            <v>0</v>
          </cell>
          <cell r="D40">
            <v>0</v>
          </cell>
          <cell r="E40">
            <v>0</v>
          </cell>
          <cell r="F40">
            <v>0</v>
          </cell>
          <cell r="G40">
            <v>0</v>
          </cell>
          <cell r="H40">
            <v>0</v>
          </cell>
        </row>
        <row r="41">
          <cell r="A41">
            <v>0</v>
          </cell>
          <cell r="B41" t="str">
            <v>Aluzinc Cal. 26 - 42'' x 20' USG</v>
          </cell>
          <cell r="C41">
            <v>51.843605671338324</v>
          </cell>
          <cell r="D41">
            <v>4.3210845118823782E-4</v>
          </cell>
          <cell r="E41" t="str">
            <v>Ud</v>
          </cell>
          <cell r="F41">
            <v>1980</v>
          </cell>
          <cell r="G41">
            <v>102694.7</v>
          </cell>
          <cell r="H41">
            <v>0</v>
          </cell>
        </row>
        <row r="42">
          <cell r="A42">
            <v>0</v>
          </cell>
          <cell r="B42" t="str">
            <v xml:space="preserve">Tornillo Autotaladrante 8mm x 35 </v>
          </cell>
          <cell r="C42">
            <v>3034.35</v>
          </cell>
          <cell r="D42">
            <v>9.4115758964510497E-6</v>
          </cell>
          <cell r="E42" t="str">
            <v>Ud</v>
          </cell>
          <cell r="F42">
            <v>15</v>
          </cell>
          <cell r="G42">
            <v>45515.68</v>
          </cell>
          <cell r="H42">
            <v>0</v>
          </cell>
        </row>
        <row r="43">
          <cell r="A43" t="str">
            <v>b)</v>
          </cell>
          <cell r="B43" t="str">
            <v>Mano de Obra:</v>
          </cell>
          <cell r="C43">
            <v>0</v>
          </cell>
          <cell r="D43">
            <v>0</v>
          </cell>
          <cell r="E43">
            <v>0</v>
          </cell>
          <cell r="F43">
            <v>0</v>
          </cell>
          <cell r="G43">
            <v>0</v>
          </cell>
          <cell r="H43">
            <v>0</v>
          </cell>
        </row>
        <row r="44">
          <cell r="A44">
            <v>0</v>
          </cell>
          <cell r="B44" t="str">
            <v>MO-1001-3 [MA] Maestro de área (MA)</v>
          </cell>
          <cell r="C44">
            <v>22.476666666666667</v>
          </cell>
          <cell r="D44">
            <v>7.9060729495115294E-4</v>
          </cell>
          <cell r="E44" t="str">
            <v>Día</v>
          </cell>
          <cell r="F44">
            <v>1495</v>
          </cell>
          <cell r="G44">
            <v>33629.18</v>
          </cell>
          <cell r="H44">
            <v>0</v>
          </cell>
        </row>
        <row r="45">
          <cell r="A45">
            <v>0</v>
          </cell>
          <cell r="B45" t="str">
            <v>MO-1001-7 [TC] Técnico calificado (TC)</v>
          </cell>
          <cell r="C45">
            <v>44.953333333333333</v>
          </cell>
          <cell r="D45">
            <v>5.2642160376717298E-4</v>
          </cell>
          <cell r="E45" t="str">
            <v>Día</v>
          </cell>
          <cell r="F45">
            <v>545.1</v>
          </cell>
          <cell r="G45">
            <v>24516.959999999999</v>
          </cell>
          <cell r="H45">
            <v>0</v>
          </cell>
        </row>
        <row r="46">
          <cell r="A46">
            <v>0</v>
          </cell>
          <cell r="B46" t="str">
            <v>MO-1001-8 [TNC] Técnico no calificado o PEON (TNC)</v>
          </cell>
          <cell r="C46">
            <v>134.85999999999999</v>
          </cell>
          <cell r="D46">
            <v>9.4377998022198814E-5</v>
          </cell>
          <cell r="E46" t="str">
            <v>Día</v>
          </cell>
          <cell r="F46">
            <v>497.95</v>
          </cell>
          <cell r="G46">
            <v>67159.87</v>
          </cell>
          <cell r="H46">
            <v>371.66249443867713</v>
          </cell>
        </row>
        <row r="47">
          <cell r="A47" t="str">
            <v>c)</v>
          </cell>
          <cell r="B47" t="str">
            <v>Herramientas, Servicios:</v>
          </cell>
          <cell r="C47">
            <v>0</v>
          </cell>
          <cell r="D47">
            <v>0</v>
          </cell>
          <cell r="E47">
            <v>0</v>
          </cell>
          <cell r="F47">
            <v>0</v>
          </cell>
          <cell r="G47">
            <v>0</v>
          </cell>
          <cell r="H47">
            <v>0</v>
          </cell>
        </row>
        <row r="48">
          <cell r="A48">
            <v>0</v>
          </cell>
          <cell r="B48" t="str">
            <v>Herramientas y equipos</v>
          </cell>
          <cell r="C48">
            <v>1</v>
          </cell>
          <cell r="D48">
            <v>0</v>
          </cell>
          <cell r="E48" t="str">
            <v>m2</v>
          </cell>
          <cell r="F48">
            <v>4376.26</v>
          </cell>
          <cell r="G48">
            <v>4376.26</v>
          </cell>
          <cell r="H48">
            <v>0</v>
          </cell>
        </row>
        <row r="49">
          <cell r="A49">
            <v>5</v>
          </cell>
          <cell r="B49" t="str">
            <v>Colocación Aluzinc en Paredes h= 3.04m 1er Nivel</v>
          </cell>
          <cell r="C49">
            <v>337.15</v>
          </cell>
          <cell r="D49">
            <v>0</v>
          </cell>
          <cell r="E49" t="str">
            <v>m2</v>
          </cell>
          <cell r="F49">
            <v>0</v>
          </cell>
          <cell r="G49">
            <v>0</v>
          </cell>
          <cell r="H49">
            <v>824.24</v>
          </cell>
        </row>
        <row r="50">
          <cell r="F50">
            <v>0</v>
          </cell>
        </row>
        <row r="51">
          <cell r="A51" t="str">
            <v>0.006</v>
          </cell>
          <cell r="B51" t="str">
            <v>Análisis de Costo Unitario de 003 m2 de Colocación Aluzinc translucido en Paredes 1er Nivel :</v>
          </cell>
          <cell r="C51">
            <v>0</v>
          </cell>
          <cell r="D51">
            <v>0</v>
          </cell>
          <cell r="E51">
            <v>0</v>
          </cell>
          <cell r="F51">
            <v>0</v>
          </cell>
          <cell r="G51">
            <v>0</v>
          </cell>
          <cell r="H51">
            <v>0</v>
          </cell>
        </row>
        <row r="52">
          <cell r="A52" t="str">
            <v>a)</v>
          </cell>
          <cell r="B52" t="str">
            <v>Materiales:</v>
          </cell>
          <cell r="C52">
            <v>0</v>
          </cell>
          <cell r="D52">
            <v>0</v>
          </cell>
          <cell r="E52">
            <v>0</v>
          </cell>
          <cell r="F52">
            <v>0</v>
          </cell>
          <cell r="G52">
            <v>0</v>
          </cell>
          <cell r="H52">
            <v>0</v>
          </cell>
        </row>
        <row r="53">
          <cell r="A53">
            <v>0</v>
          </cell>
          <cell r="B53" t="str">
            <v>Aluzinc Traslucidos 36'' x 10 .5'</v>
          </cell>
          <cell r="C53">
            <v>0.98412895238488873</v>
          </cell>
          <cell r="D53">
            <v>3.7604469890840614E-3</v>
          </cell>
          <cell r="E53" t="str">
            <v>Ud</v>
          </cell>
          <cell r="F53">
            <v>4720</v>
          </cell>
          <cell r="G53">
            <v>4662.5600000000004</v>
          </cell>
          <cell r="H53">
            <v>0</v>
          </cell>
        </row>
        <row r="54">
          <cell r="A54">
            <v>0</v>
          </cell>
          <cell r="B54" t="str">
            <v xml:space="preserve">Tornillo Autotaladrante 8mm x 35 </v>
          </cell>
          <cell r="C54">
            <v>25.919999999999998</v>
          </cell>
          <cell r="D54">
            <v>9.4115758964510497E-6</v>
          </cell>
          <cell r="E54" t="str">
            <v>Ud</v>
          </cell>
          <cell r="F54">
            <v>15</v>
          </cell>
          <cell r="G54">
            <v>388.8</v>
          </cell>
          <cell r="H54">
            <v>0</v>
          </cell>
        </row>
        <row r="55">
          <cell r="A55" t="str">
            <v>b)</v>
          </cell>
          <cell r="B55" t="str">
            <v>Mano de Obra:</v>
          </cell>
          <cell r="C55">
            <v>0</v>
          </cell>
          <cell r="D55">
            <v>0</v>
          </cell>
          <cell r="E55">
            <v>0</v>
          </cell>
          <cell r="F55">
            <v>0</v>
          </cell>
          <cell r="G55">
            <v>0</v>
          </cell>
          <cell r="H55">
            <v>0</v>
          </cell>
        </row>
        <row r="56">
          <cell r="A56">
            <v>0</v>
          </cell>
          <cell r="B56" t="str">
            <v>MO-1001-3 [MA] Maestro de área (MA)</v>
          </cell>
          <cell r="C56">
            <v>0.192</v>
          </cell>
          <cell r="D56">
            <v>7.9060729495115294E-4</v>
          </cell>
          <cell r="E56" t="str">
            <v>Día</v>
          </cell>
          <cell r="F56">
            <v>1495</v>
          </cell>
          <cell r="G56">
            <v>287.27</v>
          </cell>
          <cell r="H56">
            <v>0</v>
          </cell>
        </row>
        <row r="57">
          <cell r="A57">
            <v>0</v>
          </cell>
          <cell r="B57" t="str">
            <v>MO-1001-7 [TC] Técnico calificado (TC)</v>
          </cell>
          <cell r="C57">
            <v>0.38400000000000001</v>
          </cell>
          <cell r="D57">
            <v>5.2642160376717298E-4</v>
          </cell>
          <cell r="E57" t="str">
            <v>Día</v>
          </cell>
          <cell r="F57">
            <v>545.1</v>
          </cell>
          <cell r="G57">
            <v>209.43</v>
          </cell>
          <cell r="H57">
            <v>0</v>
          </cell>
        </row>
        <row r="58">
          <cell r="A58">
            <v>0</v>
          </cell>
          <cell r="B58" t="str">
            <v>MO-1001-8 [TNC] Técnico no calificado o PEON (TNC)</v>
          </cell>
          <cell r="C58">
            <v>1.1519999999999999</v>
          </cell>
          <cell r="D58">
            <v>9.4377998022198814E-5</v>
          </cell>
          <cell r="E58" t="str">
            <v>Día</v>
          </cell>
          <cell r="F58">
            <v>497.95</v>
          </cell>
          <cell r="G58">
            <v>573.69000000000005</v>
          </cell>
          <cell r="H58">
            <v>371.66319444444451</v>
          </cell>
        </row>
        <row r="59">
          <cell r="A59" t="str">
            <v>c)</v>
          </cell>
          <cell r="B59" t="str">
            <v>Herramientas, Servicios:</v>
          </cell>
          <cell r="C59">
            <v>0</v>
          </cell>
          <cell r="D59">
            <v>0</v>
          </cell>
          <cell r="E59">
            <v>0</v>
          </cell>
          <cell r="F59">
            <v>0</v>
          </cell>
          <cell r="G59">
            <v>0</v>
          </cell>
          <cell r="H59">
            <v>0</v>
          </cell>
        </row>
        <row r="60">
          <cell r="A60">
            <v>0</v>
          </cell>
          <cell r="B60" t="str">
            <v>Herramientas y equipos</v>
          </cell>
          <cell r="C60">
            <v>1</v>
          </cell>
          <cell r="D60">
            <v>0</v>
          </cell>
          <cell r="E60" t="str">
            <v>m2</v>
          </cell>
          <cell r="F60">
            <v>97.95</v>
          </cell>
          <cell r="G60">
            <v>97.95</v>
          </cell>
          <cell r="H60">
            <v>0</v>
          </cell>
        </row>
        <row r="61">
          <cell r="A61">
            <v>6</v>
          </cell>
          <cell r="B61" t="str">
            <v>Colocación Aluzinc translucido en Paredes 1er Nivel</v>
          </cell>
          <cell r="C61">
            <v>2.88</v>
          </cell>
          <cell r="D61">
            <v>0</v>
          </cell>
          <cell r="E61" t="str">
            <v>m2</v>
          </cell>
          <cell r="F61">
            <v>0</v>
          </cell>
          <cell r="G61">
            <v>0</v>
          </cell>
          <cell r="H61">
            <v>2159.62</v>
          </cell>
        </row>
        <row r="62">
          <cell r="F62">
            <v>0</v>
          </cell>
        </row>
        <row r="63">
          <cell r="A63" t="str">
            <v>0.007</v>
          </cell>
          <cell r="B63" t="str">
            <v>Análisis de Costo Unitario de 002 Vje de Movilización y Desmovilización Grua 20 ton :</v>
          </cell>
          <cell r="C63">
            <v>0</v>
          </cell>
          <cell r="D63">
            <v>0</v>
          </cell>
          <cell r="E63">
            <v>0</v>
          </cell>
          <cell r="F63">
            <v>0</v>
          </cell>
          <cell r="G63">
            <v>0</v>
          </cell>
          <cell r="H63">
            <v>0</v>
          </cell>
        </row>
        <row r="64">
          <cell r="A64" t="str">
            <v>c)</v>
          </cell>
          <cell r="B64" t="str">
            <v>Herramientas, Servicios:</v>
          </cell>
          <cell r="C64">
            <v>0</v>
          </cell>
          <cell r="D64">
            <v>0</v>
          </cell>
          <cell r="E64">
            <v>0</v>
          </cell>
          <cell r="F64">
            <v>0</v>
          </cell>
          <cell r="G64">
            <v>0</v>
          </cell>
          <cell r="H64">
            <v>0</v>
          </cell>
        </row>
        <row r="65">
          <cell r="A65">
            <v>0</v>
          </cell>
          <cell r="B65" t="str">
            <v>Movilización y Desmovilización</v>
          </cell>
          <cell r="C65">
            <v>1</v>
          </cell>
          <cell r="D65">
            <v>0</v>
          </cell>
          <cell r="E65" t="str">
            <v>Vje</v>
          </cell>
          <cell r="F65">
            <v>25000</v>
          </cell>
          <cell r="G65">
            <v>25000</v>
          </cell>
          <cell r="H65">
            <v>0</v>
          </cell>
        </row>
        <row r="66">
          <cell r="A66">
            <v>7</v>
          </cell>
          <cell r="B66" t="str">
            <v>Movilización y Desmovilización Grua 20 ton</v>
          </cell>
          <cell r="C66">
            <v>2</v>
          </cell>
          <cell r="D66">
            <v>0</v>
          </cell>
          <cell r="E66" t="str">
            <v>Vje</v>
          </cell>
          <cell r="F66">
            <v>0</v>
          </cell>
          <cell r="G66">
            <v>0</v>
          </cell>
          <cell r="H66">
            <v>12500</v>
          </cell>
        </row>
        <row r="67">
          <cell r="F67">
            <v>0</v>
          </cell>
        </row>
        <row r="68">
          <cell r="A68" t="str">
            <v>0.008</v>
          </cell>
          <cell r="B68" t="str">
            <v>Análisis de Costo Unitario de 023 Ud de Columnas Perfil W14x61 - [30 ft] ASTM A50 :</v>
          </cell>
          <cell r="C68">
            <v>0</v>
          </cell>
          <cell r="D68">
            <v>0</v>
          </cell>
          <cell r="E68">
            <v>0</v>
          </cell>
          <cell r="F68">
            <v>0</v>
          </cell>
          <cell r="G68">
            <v>0</v>
          </cell>
          <cell r="H68">
            <v>0</v>
          </cell>
        </row>
        <row r="69">
          <cell r="A69" t="str">
            <v>a)</v>
          </cell>
          <cell r="B69" t="str">
            <v>Materiales:</v>
          </cell>
          <cell r="C69">
            <v>0</v>
          </cell>
          <cell r="D69">
            <v>0</v>
          </cell>
          <cell r="E69">
            <v>0</v>
          </cell>
          <cell r="F69">
            <v>0</v>
          </cell>
          <cell r="G69">
            <v>0</v>
          </cell>
          <cell r="H69">
            <v>0</v>
          </cell>
        </row>
        <row r="70">
          <cell r="A70">
            <v>0</v>
          </cell>
          <cell r="B70" t="str">
            <v>Columnas</v>
          </cell>
          <cell r="C70">
            <v>0</v>
          </cell>
          <cell r="D70">
            <v>0</v>
          </cell>
          <cell r="E70">
            <v>0</v>
          </cell>
          <cell r="F70">
            <v>0</v>
          </cell>
          <cell r="G70">
            <v>0</v>
          </cell>
          <cell r="H70">
            <v>0</v>
          </cell>
        </row>
        <row r="71">
          <cell r="A71">
            <v>0</v>
          </cell>
          <cell r="B71" t="str">
            <v>Perfil W14x61 - [30 ft] ASTM A50</v>
          </cell>
          <cell r="C71">
            <v>7.2692475940507437</v>
          </cell>
          <cell r="D71">
            <v>3.1743643749059719E-2</v>
          </cell>
          <cell r="E71" t="str">
            <v>Ud</v>
          </cell>
          <cell r="F71">
            <v>36700</v>
          </cell>
          <cell r="G71">
            <v>275250</v>
          </cell>
          <cell r="H71">
            <v>0</v>
          </cell>
        </row>
        <row r="72">
          <cell r="A72">
            <v>0</v>
          </cell>
          <cell r="B72" t="str">
            <v>Placas</v>
          </cell>
          <cell r="C72">
            <v>0</v>
          </cell>
          <cell r="D72">
            <v>0</v>
          </cell>
          <cell r="E72">
            <v>0</v>
          </cell>
          <cell r="F72">
            <v>0</v>
          </cell>
          <cell r="G72">
            <v>0</v>
          </cell>
          <cell r="H72">
            <v>0</v>
          </cell>
        </row>
        <row r="73">
          <cell r="A73">
            <v>0</v>
          </cell>
          <cell r="B73" t="str">
            <v>Plancha 4' x 8 ' x 1 1/2'' ASTM A36</v>
          </cell>
          <cell r="C73">
            <v>2.4888746473524308</v>
          </cell>
          <cell r="D73">
            <v>4.4700333379199793E-3</v>
          </cell>
          <cell r="E73" t="str">
            <v>Ud</v>
          </cell>
          <cell r="F73">
            <v>49008</v>
          </cell>
          <cell r="G73">
            <v>122520</v>
          </cell>
          <cell r="H73">
            <v>0</v>
          </cell>
        </row>
        <row r="74">
          <cell r="A74">
            <v>0</v>
          </cell>
          <cell r="B74" t="str">
            <v>Esparragos y Pernos</v>
          </cell>
          <cell r="C74">
            <v>0</v>
          </cell>
          <cell r="D74">
            <v>0</v>
          </cell>
          <cell r="E74">
            <v>0</v>
          </cell>
          <cell r="F74">
            <v>0</v>
          </cell>
          <cell r="G74">
            <v>0</v>
          </cell>
          <cell r="H74">
            <v>0</v>
          </cell>
        </row>
        <row r="75">
          <cell r="A75">
            <v>0</v>
          </cell>
          <cell r="B75" t="str">
            <v>Perno ø 1'' x 19'' F1554 A36</v>
          </cell>
          <cell r="C75">
            <v>92</v>
          </cell>
          <cell r="D75">
            <v>0</v>
          </cell>
          <cell r="E75" t="str">
            <v>Ud</v>
          </cell>
          <cell r="F75">
            <v>244</v>
          </cell>
          <cell r="G75">
            <v>22448</v>
          </cell>
          <cell r="H75">
            <v>0</v>
          </cell>
        </row>
        <row r="76">
          <cell r="A76">
            <v>0</v>
          </cell>
          <cell r="B76" t="str">
            <v>Pintura</v>
          </cell>
          <cell r="C76">
            <v>0</v>
          </cell>
          <cell r="D76">
            <v>0</v>
          </cell>
          <cell r="E76">
            <v>0</v>
          </cell>
          <cell r="F76">
            <v>0</v>
          </cell>
          <cell r="G76">
            <v>0</v>
          </cell>
          <cell r="H76">
            <v>0</v>
          </cell>
        </row>
        <row r="77">
          <cell r="A77">
            <v>0</v>
          </cell>
          <cell r="B77" t="str">
            <v>Pintura Multi-Purpose Epoxy Haze Gray</v>
          </cell>
          <cell r="C77">
            <v>0.8</v>
          </cell>
          <cell r="D77">
            <v>3.1126905187964009E-2</v>
          </cell>
          <cell r="E77" t="str">
            <v>Cub.</v>
          </cell>
          <cell r="F77">
            <v>6991.53</v>
          </cell>
          <cell r="G77">
            <v>5767.32</v>
          </cell>
          <cell r="H77">
            <v>0</v>
          </cell>
        </row>
        <row r="78">
          <cell r="A78">
            <v>0</v>
          </cell>
          <cell r="B78" t="str">
            <v>Pintura High Gloss Urethane Gris Perla</v>
          </cell>
          <cell r="C78">
            <v>8</v>
          </cell>
          <cell r="D78">
            <v>1.2758369610331095E-3</v>
          </cell>
          <cell r="E78" t="str">
            <v>Gls</v>
          </cell>
          <cell r="F78">
            <v>2542.37</v>
          </cell>
          <cell r="G78">
            <v>20364.91</v>
          </cell>
          <cell r="H78">
            <v>0</v>
          </cell>
        </row>
        <row r="79">
          <cell r="A79">
            <v>0</v>
          </cell>
          <cell r="B79" t="str">
            <v>Grout</v>
          </cell>
          <cell r="C79">
            <v>0</v>
          </cell>
          <cell r="D79">
            <v>0</v>
          </cell>
          <cell r="E79">
            <v>0</v>
          </cell>
          <cell r="F79">
            <v>0</v>
          </cell>
          <cell r="G79">
            <v>0</v>
          </cell>
          <cell r="H79">
            <v>0</v>
          </cell>
        </row>
        <row r="80">
          <cell r="A80">
            <v>0</v>
          </cell>
          <cell r="B80" t="str">
            <v>Morteo Listo Grout 640 kg/cm²</v>
          </cell>
          <cell r="C80">
            <v>39.807692307692307</v>
          </cell>
          <cell r="D80">
            <v>4.5998160073597322E-3</v>
          </cell>
          <cell r="E80" t="str">
            <v>Fdas</v>
          </cell>
          <cell r="F80">
            <v>885</v>
          </cell>
          <cell r="G80">
            <v>35391.86</v>
          </cell>
          <cell r="H80">
            <v>0</v>
          </cell>
        </row>
        <row r="81">
          <cell r="A81">
            <v>0</v>
          </cell>
          <cell r="B81" t="str">
            <v>Miscelaneos</v>
          </cell>
          <cell r="C81">
            <v>0</v>
          </cell>
          <cell r="D81">
            <v>0</v>
          </cell>
          <cell r="E81">
            <v>0</v>
          </cell>
          <cell r="F81">
            <v>0</v>
          </cell>
          <cell r="G81">
            <v>0</v>
          </cell>
          <cell r="H81">
            <v>0</v>
          </cell>
        </row>
        <row r="82">
          <cell r="A82">
            <v>0</v>
          </cell>
          <cell r="B82" t="str">
            <v>Electrodo E70XX Universal 1/8''</v>
          </cell>
          <cell r="C82">
            <v>4.6000000000000005</v>
          </cell>
          <cell r="D82">
            <v>1.8132232974332177E-3</v>
          </cell>
          <cell r="E82" t="str">
            <v>Lbs</v>
          </cell>
          <cell r="F82">
            <v>55.34</v>
          </cell>
          <cell r="G82">
            <v>255.03</v>
          </cell>
          <cell r="H82">
            <v>0</v>
          </cell>
        </row>
        <row r="83">
          <cell r="A83">
            <v>0</v>
          </cell>
          <cell r="B83" t="str">
            <v>Acetileno 390</v>
          </cell>
          <cell r="C83">
            <v>115</v>
          </cell>
          <cell r="D83">
            <v>2.9124228170907001E-4</v>
          </cell>
          <cell r="E83" t="str">
            <v>p3</v>
          </cell>
          <cell r="F83">
            <v>11.39</v>
          </cell>
          <cell r="G83">
            <v>1310.23</v>
          </cell>
          <cell r="H83">
            <v>0</v>
          </cell>
        </row>
        <row r="84">
          <cell r="A84">
            <v>0</v>
          </cell>
          <cell r="B84" t="str">
            <v>Oxigeno Industrial 220</v>
          </cell>
          <cell r="C84">
            <v>345</v>
          </cell>
          <cell r="D84">
            <v>2.5130553102724074E-4</v>
          </cell>
          <cell r="E84" t="str">
            <v>p3</v>
          </cell>
          <cell r="F84">
            <v>3.17</v>
          </cell>
          <cell r="G84">
            <v>1093.92</v>
          </cell>
          <cell r="H84">
            <v>0</v>
          </cell>
        </row>
        <row r="85">
          <cell r="A85">
            <v>0</v>
          </cell>
          <cell r="B85" t="str">
            <v>Disco p/ esmerilar</v>
          </cell>
          <cell r="C85">
            <v>15.333333333333334</v>
          </cell>
          <cell r="D85">
            <v>2.6560766884754826E-3</v>
          </cell>
          <cell r="E85" t="str">
            <v>Ud</v>
          </cell>
          <cell r="F85">
            <v>340</v>
          </cell>
          <cell r="G85">
            <v>5227.18</v>
          </cell>
          <cell r="H85">
            <v>0</v>
          </cell>
        </row>
        <row r="86">
          <cell r="A86" t="str">
            <v>b)</v>
          </cell>
          <cell r="B86" t="str">
            <v>Fabricación:</v>
          </cell>
          <cell r="C86">
            <v>0</v>
          </cell>
          <cell r="D86">
            <v>0</v>
          </cell>
          <cell r="E86">
            <v>0</v>
          </cell>
          <cell r="F86">
            <v>0</v>
          </cell>
          <cell r="G86">
            <v>0</v>
          </cell>
          <cell r="H86">
            <v>0</v>
          </cell>
        </row>
        <row r="87">
          <cell r="A87">
            <v>0</v>
          </cell>
          <cell r="B87" t="str">
            <v xml:space="preserve">SandBlasting </v>
          </cell>
          <cell r="C87">
            <v>12</v>
          </cell>
          <cell r="D87">
            <v>2.7020278965390171E-4</v>
          </cell>
          <cell r="E87" t="str">
            <v>m2</v>
          </cell>
          <cell r="F87">
            <v>200</v>
          </cell>
          <cell r="G87">
            <v>2400.65</v>
          </cell>
          <cell r="H87">
            <v>0</v>
          </cell>
        </row>
        <row r="88">
          <cell r="A88">
            <v>0</v>
          </cell>
          <cell r="B88" t="str">
            <v>Fabricación Estructura Metalica - Columna</v>
          </cell>
          <cell r="C88">
            <v>6.651361548556431</v>
          </cell>
          <cell r="D88">
            <v>2.6939040234834798E-2</v>
          </cell>
          <cell r="E88" t="str">
            <v>Ton</v>
          </cell>
          <cell r="F88">
            <v>44092.45</v>
          </cell>
          <cell r="G88">
            <v>301175.37</v>
          </cell>
          <cell r="H88">
            <v>0</v>
          </cell>
        </row>
        <row r="89">
          <cell r="A89">
            <v>0</v>
          </cell>
          <cell r="B89" t="str">
            <v>Fabricación Estructura Metalica - Placa</v>
          </cell>
          <cell r="C89">
            <v>2.3893196614583334</v>
          </cell>
          <cell r="D89">
            <v>2.2029350310709381E-4</v>
          </cell>
          <cell r="E89" t="str">
            <v>Ton</v>
          </cell>
          <cell r="F89">
            <v>33069.339999999997</v>
          </cell>
          <cell r="G89">
            <v>79030.63</v>
          </cell>
          <cell r="H89">
            <v>0</v>
          </cell>
        </row>
        <row r="90">
          <cell r="A90" t="str">
            <v>c)</v>
          </cell>
          <cell r="B90" t="str">
            <v>Operación Instalación:</v>
          </cell>
          <cell r="C90">
            <v>0</v>
          </cell>
          <cell r="D90">
            <v>0</v>
          </cell>
          <cell r="E90">
            <v>0</v>
          </cell>
          <cell r="F90">
            <v>0</v>
          </cell>
          <cell r="G90">
            <v>0</v>
          </cell>
          <cell r="H90">
            <v>0</v>
          </cell>
        </row>
        <row r="91">
          <cell r="A91">
            <v>0</v>
          </cell>
          <cell r="B91" t="str">
            <v>Izaje:</v>
          </cell>
          <cell r="C91">
            <v>0</v>
          </cell>
          <cell r="D91">
            <v>0</v>
          </cell>
          <cell r="E91">
            <v>0</v>
          </cell>
          <cell r="F91">
            <v>0</v>
          </cell>
          <cell r="G91">
            <v>0</v>
          </cell>
          <cell r="H91">
            <v>0</v>
          </cell>
        </row>
        <row r="92">
          <cell r="A92">
            <v>0</v>
          </cell>
          <cell r="B92" t="str">
            <v>MO-1001-9 [MAM] Maestro de Carpinteria Metalica</v>
          </cell>
          <cell r="C92">
            <v>2</v>
          </cell>
          <cell r="D92">
            <v>0</v>
          </cell>
          <cell r="E92" t="str">
            <v>Día</v>
          </cell>
          <cell r="F92">
            <v>2040.1</v>
          </cell>
          <cell r="G92">
            <v>4080.2</v>
          </cell>
          <cell r="H92">
            <v>0</v>
          </cell>
        </row>
        <row r="93">
          <cell r="A93">
            <v>0</v>
          </cell>
          <cell r="B93" t="str">
            <v>MO-1001-10 [OPE] Operador de Equipo Pesado (GRUA)</v>
          </cell>
          <cell r="C93">
            <v>2</v>
          </cell>
          <cell r="D93">
            <v>0</v>
          </cell>
          <cell r="E93" t="str">
            <v>Día</v>
          </cell>
          <cell r="F93">
            <v>1684.75</v>
          </cell>
          <cell r="G93">
            <v>3369.5</v>
          </cell>
          <cell r="H93">
            <v>0</v>
          </cell>
        </row>
        <row r="94">
          <cell r="A94">
            <v>0</v>
          </cell>
          <cell r="B94" t="str">
            <v>Tornilleria:</v>
          </cell>
          <cell r="C94">
            <v>0</v>
          </cell>
          <cell r="D94">
            <v>0</v>
          </cell>
          <cell r="E94">
            <v>0</v>
          </cell>
          <cell r="F94">
            <v>0</v>
          </cell>
          <cell r="G94">
            <v>0</v>
          </cell>
          <cell r="H94">
            <v>0</v>
          </cell>
        </row>
        <row r="95">
          <cell r="A95">
            <v>0</v>
          </cell>
          <cell r="B95" t="str">
            <v>MO-1001-13 [AEM] Armadores Estructuras Metalica</v>
          </cell>
          <cell r="C95">
            <v>4</v>
          </cell>
          <cell r="D95">
            <v>0</v>
          </cell>
          <cell r="E95" t="str">
            <v>Día</v>
          </cell>
          <cell r="F95">
            <v>1186.8</v>
          </cell>
          <cell r="G95">
            <v>4747.2</v>
          </cell>
          <cell r="H95">
            <v>0</v>
          </cell>
        </row>
        <row r="96">
          <cell r="A96">
            <v>0</v>
          </cell>
          <cell r="B96" t="str">
            <v>MO-1001-14 [AyEM] Ayudante Estructuras Metalica</v>
          </cell>
          <cell r="C96">
            <v>4</v>
          </cell>
          <cell r="D96">
            <v>0</v>
          </cell>
          <cell r="E96" t="str">
            <v>Día</v>
          </cell>
          <cell r="F96">
            <v>831.45</v>
          </cell>
          <cell r="G96">
            <v>3325.8</v>
          </cell>
          <cell r="H96">
            <v>0</v>
          </cell>
        </row>
        <row r="97">
          <cell r="A97">
            <v>0</v>
          </cell>
          <cell r="B97" t="str">
            <v>Soldadura de Campo:</v>
          </cell>
          <cell r="C97">
            <v>0</v>
          </cell>
          <cell r="D97">
            <v>0</v>
          </cell>
          <cell r="E97">
            <v>0</v>
          </cell>
          <cell r="F97">
            <v>0</v>
          </cell>
          <cell r="G97">
            <v>0</v>
          </cell>
          <cell r="H97">
            <v>0</v>
          </cell>
        </row>
        <row r="98">
          <cell r="A98">
            <v>0</v>
          </cell>
          <cell r="B98" t="str">
            <v>MO-1001-11 [SEM] Soldadores - Estructura Metalica</v>
          </cell>
          <cell r="C98">
            <v>2</v>
          </cell>
          <cell r="D98">
            <v>0</v>
          </cell>
          <cell r="E98" t="str">
            <v>Día</v>
          </cell>
          <cell r="F98">
            <v>1186.8</v>
          </cell>
          <cell r="G98">
            <v>2373.6</v>
          </cell>
          <cell r="H98">
            <v>0</v>
          </cell>
        </row>
        <row r="99">
          <cell r="A99">
            <v>0</v>
          </cell>
          <cell r="B99" t="str">
            <v>Pintura:</v>
          </cell>
          <cell r="C99">
            <v>0</v>
          </cell>
          <cell r="D99">
            <v>0</v>
          </cell>
          <cell r="E99">
            <v>0</v>
          </cell>
          <cell r="F99">
            <v>0</v>
          </cell>
          <cell r="G99">
            <v>0</v>
          </cell>
          <cell r="H99">
            <v>0</v>
          </cell>
        </row>
        <row r="100">
          <cell r="A100">
            <v>0</v>
          </cell>
          <cell r="B100" t="str">
            <v>MO-1001-12 [PEM] Pintor Estructura Metalica</v>
          </cell>
          <cell r="C100">
            <v>4</v>
          </cell>
          <cell r="D100">
            <v>0</v>
          </cell>
          <cell r="E100" t="str">
            <v>Día</v>
          </cell>
          <cell r="F100">
            <v>948.75</v>
          </cell>
          <cell r="G100">
            <v>3795</v>
          </cell>
          <cell r="H100">
            <v>0</v>
          </cell>
        </row>
        <row r="101">
          <cell r="A101" t="str">
            <v>d)</v>
          </cell>
          <cell r="B101" t="str">
            <v>Herramientas, Servicios:</v>
          </cell>
          <cell r="C101">
            <v>0</v>
          </cell>
          <cell r="D101">
            <v>0</v>
          </cell>
          <cell r="E101">
            <v>0</v>
          </cell>
          <cell r="F101">
            <v>0</v>
          </cell>
          <cell r="G101">
            <v>0</v>
          </cell>
          <cell r="H101">
            <v>0</v>
          </cell>
        </row>
        <row r="102">
          <cell r="A102">
            <v>0</v>
          </cell>
          <cell r="B102" t="str">
            <v>Grua Hidraulica 20 Toneladas</v>
          </cell>
          <cell r="C102">
            <v>2</v>
          </cell>
          <cell r="D102">
            <v>0</v>
          </cell>
          <cell r="E102" t="str">
            <v>Día</v>
          </cell>
          <cell r="F102">
            <v>30000</v>
          </cell>
          <cell r="G102">
            <v>60000</v>
          </cell>
          <cell r="H102">
            <v>0</v>
          </cell>
        </row>
        <row r="103">
          <cell r="A103">
            <v>0</v>
          </cell>
          <cell r="B103" t="str">
            <v>Pistola Neumatica p/ Tornilleria</v>
          </cell>
          <cell r="C103">
            <v>2</v>
          </cell>
          <cell r="D103">
            <v>0</v>
          </cell>
          <cell r="E103" t="str">
            <v>Día</v>
          </cell>
          <cell r="F103">
            <v>700</v>
          </cell>
          <cell r="G103">
            <v>1400</v>
          </cell>
          <cell r="H103">
            <v>0</v>
          </cell>
        </row>
        <row r="104">
          <cell r="A104">
            <v>0</v>
          </cell>
          <cell r="B104" t="str">
            <v>Compresor p/ Pintura</v>
          </cell>
          <cell r="C104">
            <v>2</v>
          </cell>
          <cell r="D104">
            <v>0</v>
          </cell>
          <cell r="E104" t="str">
            <v>Día</v>
          </cell>
          <cell r="F104">
            <v>600</v>
          </cell>
          <cell r="G104">
            <v>1200</v>
          </cell>
          <cell r="H104">
            <v>0</v>
          </cell>
        </row>
        <row r="105">
          <cell r="A105">
            <v>8</v>
          </cell>
          <cell r="B105" t="str">
            <v>Columnas Perfil W14x61 - [30 ft] ASTM A50</v>
          </cell>
          <cell r="C105">
            <v>23</v>
          </cell>
          <cell r="D105">
            <v>0</v>
          </cell>
          <cell r="E105" t="str">
            <v>Ud</v>
          </cell>
          <cell r="F105" t="str">
            <v>Lbs</v>
          </cell>
          <cell r="G105">
            <v>52.901234861617134</v>
          </cell>
          <cell r="H105">
            <v>41588.1</v>
          </cell>
        </row>
        <row r="106">
          <cell r="F106">
            <v>0</v>
          </cell>
        </row>
        <row r="107">
          <cell r="A107" t="str">
            <v>0.009</v>
          </cell>
          <cell r="B107" t="str">
            <v>Análisis de Costo Unitario de 1.225 pl de Viga Perfil W16x26 - [30 ft] ASTM A50 :</v>
          </cell>
          <cell r="C107">
            <v>0</v>
          </cell>
          <cell r="D107">
            <v>0</v>
          </cell>
          <cell r="E107">
            <v>0</v>
          </cell>
          <cell r="F107">
            <v>0</v>
          </cell>
          <cell r="G107">
            <v>0</v>
          </cell>
          <cell r="H107">
            <v>0</v>
          </cell>
        </row>
        <row r="108">
          <cell r="A108" t="str">
            <v>a)</v>
          </cell>
          <cell r="B108" t="str">
            <v>Materiales:</v>
          </cell>
          <cell r="C108">
            <v>0</v>
          </cell>
          <cell r="D108">
            <v>0</v>
          </cell>
          <cell r="E108">
            <v>0</v>
          </cell>
          <cell r="F108">
            <v>0</v>
          </cell>
          <cell r="G108">
            <v>0</v>
          </cell>
          <cell r="H108">
            <v>0</v>
          </cell>
        </row>
        <row r="109">
          <cell r="A109">
            <v>0</v>
          </cell>
          <cell r="B109" t="str">
            <v>Viga</v>
          </cell>
          <cell r="C109">
            <v>0</v>
          </cell>
          <cell r="D109">
            <v>0</v>
          </cell>
          <cell r="E109">
            <v>0</v>
          </cell>
          <cell r="F109">
            <v>0</v>
          </cell>
          <cell r="G109">
            <v>0</v>
          </cell>
          <cell r="H109">
            <v>0</v>
          </cell>
        </row>
        <row r="110">
          <cell r="A110">
            <v>0</v>
          </cell>
          <cell r="B110" t="str">
            <v>Perfil W16x26 - [30 ft] ASTM A50</v>
          </cell>
          <cell r="C110">
            <v>40.849190726159229</v>
          </cell>
          <cell r="D110">
            <v>3.6918546282043007E-3</v>
          </cell>
          <cell r="E110" t="str">
            <v>Ud</v>
          </cell>
          <cell r="F110">
            <v>18800</v>
          </cell>
          <cell r="G110">
            <v>770800</v>
          </cell>
          <cell r="H110">
            <v>0</v>
          </cell>
        </row>
        <row r="111">
          <cell r="A111">
            <v>0</v>
          </cell>
          <cell r="B111" t="str">
            <v>Pintura</v>
          </cell>
          <cell r="C111">
            <v>0</v>
          </cell>
          <cell r="D111">
            <v>0</v>
          </cell>
          <cell r="E111">
            <v>0</v>
          </cell>
          <cell r="F111">
            <v>0</v>
          </cell>
          <cell r="G111">
            <v>0</v>
          </cell>
          <cell r="H111">
            <v>0</v>
          </cell>
        </row>
        <row r="112">
          <cell r="A112">
            <v>0</v>
          </cell>
          <cell r="B112" t="str">
            <v>Pintura Multi-Purpose Epoxy Haze Gray</v>
          </cell>
          <cell r="C112">
            <v>0.45387989695732478</v>
          </cell>
          <cell r="D112">
            <v>3.1126905187964009E-2</v>
          </cell>
          <cell r="E112" t="str">
            <v>Cub.</v>
          </cell>
          <cell r="F112">
            <v>6991.53</v>
          </cell>
          <cell r="G112">
            <v>3272.09</v>
          </cell>
          <cell r="H112">
            <v>0</v>
          </cell>
        </row>
        <row r="113">
          <cell r="A113">
            <v>0</v>
          </cell>
          <cell r="B113" t="str">
            <v>Pintura High Gloss Urethane Gris Perla</v>
          </cell>
          <cell r="C113">
            <v>4.5387989695732482</v>
          </cell>
          <cell r="D113">
            <v>1.2758369610331095E-3</v>
          </cell>
          <cell r="E113" t="str">
            <v>Gls</v>
          </cell>
          <cell r="F113">
            <v>2542.37</v>
          </cell>
          <cell r="G113">
            <v>11554.03</v>
          </cell>
          <cell r="H113">
            <v>0</v>
          </cell>
        </row>
        <row r="114">
          <cell r="A114">
            <v>0</v>
          </cell>
          <cell r="B114" t="str">
            <v>Grout</v>
          </cell>
          <cell r="C114">
            <v>0</v>
          </cell>
          <cell r="D114">
            <v>0</v>
          </cell>
          <cell r="E114">
            <v>0</v>
          </cell>
          <cell r="F114">
            <v>0</v>
          </cell>
          <cell r="G114">
            <v>0</v>
          </cell>
          <cell r="H114">
            <v>0</v>
          </cell>
        </row>
        <row r="115">
          <cell r="A115">
            <v>0</v>
          </cell>
          <cell r="B115" t="str">
            <v>Morteo Listo Grout 640 kg/cm²</v>
          </cell>
          <cell r="C115">
            <v>0</v>
          </cell>
          <cell r="D115">
            <v>4.5998160073597322E-3</v>
          </cell>
          <cell r="E115" t="str">
            <v>Fdas</v>
          </cell>
          <cell r="F115">
            <v>885</v>
          </cell>
          <cell r="G115">
            <v>0</v>
          </cell>
          <cell r="H115">
            <v>0</v>
          </cell>
        </row>
        <row r="116">
          <cell r="A116">
            <v>0</v>
          </cell>
          <cell r="B116" t="str">
            <v>Miscelaneos</v>
          </cell>
          <cell r="C116">
            <v>0</v>
          </cell>
          <cell r="D116">
            <v>0</v>
          </cell>
          <cell r="E116">
            <v>0</v>
          </cell>
          <cell r="F116">
            <v>0</v>
          </cell>
          <cell r="G116">
            <v>0</v>
          </cell>
          <cell r="H116">
            <v>0</v>
          </cell>
        </row>
        <row r="117">
          <cell r="A117">
            <v>0</v>
          </cell>
          <cell r="B117" t="str">
            <v>Electrodo E70XX Universal 1/8''</v>
          </cell>
          <cell r="C117">
            <v>4.7793553149606298</v>
          </cell>
          <cell r="D117">
            <v>1.8132232974332177E-3</v>
          </cell>
          <cell r="E117" t="str">
            <v>Lbs</v>
          </cell>
          <cell r="F117">
            <v>55.34</v>
          </cell>
          <cell r="G117">
            <v>264.97000000000003</v>
          </cell>
          <cell r="H117">
            <v>0</v>
          </cell>
        </row>
        <row r="118">
          <cell r="A118">
            <v>0</v>
          </cell>
          <cell r="B118" t="str">
            <v>Acetileno 390</v>
          </cell>
          <cell r="C118">
            <v>15.931184383202099</v>
          </cell>
          <cell r="D118">
            <v>2.9124228170907001E-4</v>
          </cell>
          <cell r="E118" t="str">
            <v>p3</v>
          </cell>
          <cell r="F118">
            <v>11.39</v>
          </cell>
          <cell r="G118">
            <v>181.51</v>
          </cell>
          <cell r="H118">
            <v>0</v>
          </cell>
        </row>
        <row r="119">
          <cell r="A119">
            <v>0</v>
          </cell>
          <cell r="B119" t="str">
            <v>Oxigeno Industrial 220</v>
          </cell>
          <cell r="C119">
            <v>12.74494750656168</v>
          </cell>
          <cell r="D119">
            <v>2.5130553102724074E-4</v>
          </cell>
          <cell r="E119" t="str">
            <v>p3</v>
          </cell>
          <cell r="F119">
            <v>3.17</v>
          </cell>
          <cell r="G119">
            <v>40.409999999999997</v>
          </cell>
          <cell r="H119">
            <v>0</v>
          </cell>
        </row>
        <row r="120">
          <cell r="A120">
            <v>0</v>
          </cell>
          <cell r="B120" t="str">
            <v>Disco p/ esmerilar</v>
          </cell>
          <cell r="C120">
            <v>5.2572908464566934</v>
          </cell>
          <cell r="D120">
            <v>2.6560766884754826E-3</v>
          </cell>
          <cell r="E120" t="str">
            <v>Ud</v>
          </cell>
          <cell r="F120">
            <v>340</v>
          </cell>
          <cell r="G120">
            <v>1792.23</v>
          </cell>
          <cell r="H120">
            <v>0</v>
          </cell>
        </row>
        <row r="121">
          <cell r="A121" t="str">
            <v>b)</v>
          </cell>
          <cell r="B121" t="str">
            <v>Fabricación:</v>
          </cell>
          <cell r="C121">
            <v>0</v>
          </cell>
          <cell r="D121">
            <v>0</v>
          </cell>
          <cell r="E121">
            <v>0</v>
          </cell>
          <cell r="F121">
            <v>0</v>
          </cell>
          <cell r="G121">
            <v>0</v>
          </cell>
          <cell r="H121">
            <v>0</v>
          </cell>
        </row>
        <row r="122">
          <cell r="A122">
            <v>0</v>
          </cell>
          <cell r="B122" t="str">
            <v xml:space="preserve">SandBlasting </v>
          </cell>
          <cell r="C122">
            <v>6.8081984543598715</v>
          </cell>
          <cell r="D122">
            <v>2.7020278965390171E-4</v>
          </cell>
          <cell r="E122" t="str">
            <v>m2</v>
          </cell>
          <cell r="F122">
            <v>200</v>
          </cell>
          <cell r="G122">
            <v>1362.01</v>
          </cell>
          <cell r="H122">
            <v>0</v>
          </cell>
        </row>
        <row r="123">
          <cell r="A123">
            <v>0</v>
          </cell>
          <cell r="B123" t="str">
            <v>Fabricación Estructura Metalica - Viga</v>
          </cell>
          <cell r="C123">
            <v>15.931184383202099</v>
          </cell>
          <cell r="D123">
            <v>6.9186355473309881E-3</v>
          </cell>
          <cell r="E123" t="str">
            <v>Ton</v>
          </cell>
          <cell r="F123">
            <v>39683</v>
          </cell>
          <cell r="G123">
            <v>636571.13</v>
          </cell>
          <cell r="H123">
            <v>0</v>
          </cell>
        </row>
        <row r="124">
          <cell r="A124" t="str">
            <v>c)</v>
          </cell>
          <cell r="B124" t="str">
            <v>Operación Instalación:</v>
          </cell>
          <cell r="C124">
            <v>0</v>
          </cell>
          <cell r="D124">
            <v>0</v>
          </cell>
          <cell r="E124">
            <v>0</v>
          </cell>
          <cell r="F124">
            <v>0</v>
          </cell>
          <cell r="G124">
            <v>0</v>
          </cell>
          <cell r="H124">
            <v>0</v>
          </cell>
        </row>
        <row r="125">
          <cell r="A125">
            <v>0</v>
          </cell>
          <cell r="B125" t="str">
            <v>Izaje:</v>
          </cell>
          <cell r="C125">
            <v>0</v>
          </cell>
          <cell r="D125">
            <v>0</v>
          </cell>
          <cell r="E125">
            <v>0</v>
          </cell>
          <cell r="F125">
            <v>0</v>
          </cell>
          <cell r="G125">
            <v>0</v>
          </cell>
          <cell r="H125">
            <v>0</v>
          </cell>
        </row>
        <row r="126">
          <cell r="A126">
            <v>0</v>
          </cell>
          <cell r="B126" t="str">
            <v>MO-1001-9 [MAM] Maestro de Carpinteria Metalica</v>
          </cell>
          <cell r="C126">
            <v>5</v>
          </cell>
          <cell r="D126">
            <v>0</v>
          </cell>
          <cell r="E126" t="str">
            <v>Día</v>
          </cell>
          <cell r="F126">
            <v>2040.1</v>
          </cell>
          <cell r="G126">
            <v>10200.5</v>
          </cell>
          <cell r="H126">
            <v>0</v>
          </cell>
        </row>
        <row r="127">
          <cell r="A127">
            <v>0</v>
          </cell>
          <cell r="B127" t="str">
            <v>MO-1001-10 [OPE] Operador de Equipo Pesado (GRUA)</v>
          </cell>
          <cell r="C127">
            <v>2</v>
          </cell>
          <cell r="D127">
            <v>0</v>
          </cell>
          <cell r="E127" t="str">
            <v>Día</v>
          </cell>
          <cell r="F127">
            <v>1684.75</v>
          </cell>
          <cell r="G127">
            <v>3369.5</v>
          </cell>
          <cell r="H127">
            <v>0</v>
          </cell>
        </row>
        <row r="128">
          <cell r="A128">
            <v>0</v>
          </cell>
          <cell r="B128" t="str">
            <v>Tornilleria:</v>
          </cell>
          <cell r="C128">
            <v>0</v>
          </cell>
          <cell r="D128">
            <v>0</v>
          </cell>
          <cell r="E128">
            <v>0</v>
          </cell>
          <cell r="F128">
            <v>0</v>
          </cell>
          <cell r="G128">
            <v>0</v>
          </cell>
          <cell r="H128">
            <v>0</v>
          </cell>
        </row>
        <row r="129">
          <cell r="A129">
            <v>0</v>
          </cell>
          <cell r="B129" t="str">
            <v>MO-1001-13 [AEM] Armadores Estructuras Metalica</v>
          </cell>
          <cell r="C129">
            <v>10</v>
          </cell>
          <cell r="D129">
            <v>0</v>
          </cell>
          <cell r="E129" t="str">
            <v>Día</v>
          </cell>
          <cell r="F129">
            <v>1186.8</v>
          </cell>
          <cell r="G129">
            <v>11868</v>
          </cell>
          <cell r="H129">
            <v>0</v>
          </cell>
        </row>
        <row r="130">
          <cell r="A130">
            <v>0</v>
          </cell>
          <cell r="B130" t="str">
            <v>MO-1001-14 [AyEM] Ayudante Estructuras Metalica</v>
          </cell>
          <cell r="C130">
            <v>10</v>
          </cell>
          <cell r="D130">
            <v>0</v>
          </cell>
          <cell r="E130" t="str">
            <v>Día</v>
          </cell>
          <cell r="F130">
            <v>831.45</v>
          </cell>
          <cell r="G130">
            <v>8314.5</v>
          </cell>
          <cell r="H130">
            <v>0</v>
          </cell>
        </row>
        <row r="131">
          <cell r="A131">
            <v>0</v>
          </cell>
          <cell r="B131" t="str">
            <v>Soldadura de Campo:</v>
          </cell>
          <cell r="C131">
            <v>0</v>
          </cell>
          <cell r="D131">
            <v>0</v>
          </cell>
          <cell r="E131">
            <v>0</v>
          </cell>
          <cell r="F131">
            <v>0</v>
          </cell>
          <cell r="G131">
            <v>0</v>
          </cell>
          <cell r="H131">
            <v>0</v>
          </cell>
        </row>
        <row r="132">
          <cell r="A132">
            <v>0</v>
          </cell>
          <cell r="B132" t="str">
            <v>MO-1001-11 [SEM] Soldadores - Estructura Metalica</v>
          </cell>
          <cell r="C132">
            <v>5</v>
          </cell>
          <cell r="D132">
            <v>0</v>
          </cell>
          <cell r="E132" t="str">
            <v>Día</v>
          </cell>
          <cell r="F132">
            <v>1186.8</v>
          </cell>
          <cell r="G132">
            <v>5934</v>
          </cell>
          <cell r="H132">
            <v>0</v>
          </cell>
        </row>
        <row r="133">
          <cell r="A133">
            <v>0</v>
          </cell>
          <cell r="B133" t="str">
            <v>Pintura:</v>
          </cell>
          <cell r="C133">
            <v>0</v>
          </cell>
          <cell r="D133">
            <v>0</v>
          </cell>
          <cell r="E133">
            <v>0</v>
          </cell>
          <cell r="F133">
            <v>0</v>
          </cell>
          <cell r="G133">
            <v>0</v>
          </cell>
          <cell r="H133">
            <v>0</v>
          </cell>
        </row>
        <row r="134">
          <cell r="A134">
            <v>0</v>
          </cell>
          <cell r="B134" t="str">
            <v>MO-1001-12 [PEM] Pintor Estructura Metalica</v>
          </cell>
          <cell r="C134">
            <v>10</v>
          </cell>
          <cell r="D134">
            <v>0</v>
          </cell>
          <cell r="E134" t="str">
            <v>Día</v>
          </cell>
          <cell r="F134">
            <v>948.75</v>
          </cell>
          <cell r="G134">
            <v>9487.5</v>
          </cell>
          <cell r="H134">
            <v>0</v>
          </cell>
        </row>
        <row r="135">
          <cell r="A135" t="str">
            <v>d)</v>
          </cell>
          <cell r="B135" t="str">
            <v>Herramientas, Servicios:</v>
          </cell>
          <cell r="C135">
            <v>0</v>
          </cell>
          <cell r="D135">
            <v>0</v>
          </cell>
          <cell r="E135">
            <v>0</v>
          </cell>
          <cell r="F135">
            <v>0</v>
          </cell>
          <cell r="G135">
            <v>0</v>
          </cell>
          <cell r="H135">
            <v>0</v>
          </cell>
        </row>
        <row r="136">
          <cell r="A136">
            <v>0</v>
          </cell>
          <cell r="B136" t="str">
            <v>Grua Hidraulica 20 Toneladas</v>
          </cell>
          <cell r="C136">
            <v>2</v>
          </cell>
          <cell r="D136">
            <v>0</v>
          </cell>
          <cell r="E136" t="str">
            <v>Día</v>
          </cell>
          <cell r="F136">
            <v>30000</v>
          </cell>
          <cell r="G136">
            <v>60000</v>
          </cell>
          <cell r="H136">
            <v>0</v>
          </cell>
        </row>
        <row r="137">
          <cell r="A137">
            <v>0</v>
          </cell>
          <cell r="B137" t="str">
            <v>Pistola Neumatica p/ Tornilleria</v>
          </cell>
          <cell r="C137">
            <v>5</v>
          </cell>
          <cell r="D137">
            <v>0</v>
          </cell>
          <cell r="E137" t="str">
            <v>Día</v>
          </cell>
          <cell r="F137">
            <v>700</v>
          </cell>
          <cell r="G137">
            <v>3500</v>
          </cell>
          <cell r="H137">
            <v>0</v>
          </cell>
        </row>
        <row r="138">
          <cell r="A138">
            <v>0</v>
          </cell>
          <cell r="B138" t="str">
            <v>Compresor p/ Pintura</v>
          </cell>
          <cell r="C138">
            <v>5</v>
          </cell>
          <cell r="D138">
            <v>0</v>
          </cell>
          <cell r="E138" t="str">
            <v>Día</v>
          </cell>
          <cell r="F138">
            <v>600</v>
          </cell>
          <cell r="G138">
            <v>3000</v>
          </cell>
          <cell r="H138">
            <v>0</v>
          </cell>
        </row>
        <row r="139">
          <cell r="A139">
            <v>9</v>
          </cell>
          <cell r="B139" t="str">
            <v>Viga Perfil W16x26 - [30 ft] ASTM A50</v>
          </cell>
          <cell r="C139">
            <v>1225.4757217847771</v>
          </cell>
          <cell r="D139">
            <v>0</v>
          </cell>
          <cell r="E139" t="str">
            <v>pl</v>
          </cell>
          <cell r="F139" t="str">
            <v>Lbs</v>
          </cell>
          <cell r="G139">
            <v>48.380344578315736</v>
          </cell>
          <cell r="H139">
            <v>1257.8900000000001</v>
          </cell>
        </row>
        <row r="140">
          <cell r="F140">
            <v>0</v>
          </cell>
        </row>
        <row r="141">
          <cell r="A141" t="str">
            <v>0.010</v>
          </cell>
          <cell r="B141" t="str">
            <v>Análisis de Costo Unitario de 200 pl de Viga Perfil W18x46 - [30 ft] ASTM A50 :</v>
          </cell>
          <cell r="C141">
            <v>0</v>
          </cell>
          <cell r="D141">
            <v>0</v>
          </cell>
          <cell r="E141">
            <v>0</v>
          </cell>
          <cell r="F141">
            <v>0</v>
          </cell>
          <cell r="G141">
            <v>0</v>
          </cell>
          <cell r="H141">
            <v>0</v>
          </cell>
        </row>
        <row r="142">
          <cell r="A142" t="str">
            <v>a)</v>
          </cell>
          <cell r="B142" t="str">
            <v>Materiales:</v>
          </cell>
          <cell r="C142">
            <v>0</v>
          </cell>
          <cell r="D142">
            <v>0</v>
          </cell>
          <cell r="E142">
            <v>0</v>
          </cell>
          <cell r="F142">
            <v>0</v>
          </cell>
          <cell r="G142">
            <v>0</v>
          </cell>
          <cell r="H142">
            <v>0</v>
          </cell>
        </row>
        <row r="143">
          <cell r="A143">
            <v>0</v>
          </cell>
          <cell r="B143" t="str">
            <v>Viga</v>
          </cell>
          <cell r="C143">
            <v>0</v>
          </cell>
          <cell r="D143">
            <v>0</v>
          </cell>
          <cell r="E143">
            <v>0</v>
          </cell>
          <cell r="F143">
            <v>0</v>
          </cell>
          <cell r="G143">
            <v>0</v>
          </cell>
          <cell r="H143">
            <v>0</v>
          </cell>
        </row>
        <row r="144">
          <cell r="A144">
            <v>0</v>
          </cell>
          <cell r="B144" t="str">
            <v>Perfil W18x46 - [30 ft] ASTM A50</v>
          </cell>
          <cell r="C144">
            <v>6.6688538932633428</v>
          </cell>
          <cell r="D144">
            <v>1.2167923909478413E-2</v>
          </cell>
          <cell r="E144" t="str">
            <v>Ud</v>
          </cell>
          <cell r="F144">
            <v>32600</v>
          </cell>
          <cell r="G144">
            <v>220050</v>
          </cell>
          <cell r="H144">
            <v>0</v>
          </cell>
        </row>
        <row r="145">
          <cell r="A145">
            <v>0</v>
          </cell>
          <cell r="B145" t="str">
            <v>Pintura</v>
          </cell>
          <cell r="C145">
            <v>0</v>
          </cell>
          <cell r="D145">
            <v>0</v>
          </cell>
          <cell r="E145">
            <v>0</v>
          </cell>
          <cell r="F145">
            <v>0</v>
          </cell>
          <cell r="G145">
            <v>0</v>
          </cell>
          <cell r="H145">
            <v>0</v>
          </cell>
        </row>
        <row r="146">
          <cell r="A146">
            <v>0</v>
          </cell>
          <cell r="B146" t="str">
            <v>Pintura Multi-Purpose Epoxy Haze Gray</v>
          </cell>
          <cell r="C146">
            <v>7.409837659181491E-2</v>
          </cell>
          <cell r="D146">
            <v>3.1126905187964009E-2</v>
          </cell>
          <cell r="E146" t="str">
            <v>Cub.</v>
          </cell>
          <cell r="F146">
            <v>6991.53</v>
          </cell>
          <cell r="G146">
            <v>534.19000000000005</v>
          </cell>
          <cell r="H146">
            <v>0</v>
          </cell>
        </row>
        <row r="147">
          <cell r="A147">
            <v>0</v>
          </cell>
          <cell r="B147" t="str">
            <v>Pintura High Gloss Urethane Gris Perla</v>
          </cell>
          <cell r="C147">
            <v>0.74098376591814907</v>
          </cell>
          <cell r="D147">
            <v>1.2758369610331095E-3</v>
          </cell>
          <cell r="E147" t="str">
            <v>Gls</v>
          </cell>
          <cell r="F147">
            <v>2542.37</v>
          </cell>
          <cell r="G147">
            <v>1886.26</v>
          </cell>
          <cell r="H147">
            <v>0</v>
          </cell>
        </row>
        <row r="148">
          <cell r="A148">
            <v>0</v>
          </cell>
          <cell r="B148" t="str">
            <v>Grout</v>
          </cell>
          <cell r="C148">
            <v>0</v>
          </cell>
          <cell r="D148">
            <v>0</v>
          </cell>
          <cell r="E148">
            <v>0</v>
          </cell>
          <cell r="F148">
            <v>0</v>
          </cell>
          <cell r="G148">
            <v>0</v>
          </cell>
          <cell r="H148">
            <v>0</v>
          </cell>
        </row>
        <row r="149">
          <cell r="A149">
            <v>0</v>
          </cell>
          <cell r="B149" t="str">
            <v>Morteo Listo Grout 640 kg/cm²</v>
          </cell>
          <cell r="C149">
            <v>0</v>
          </cell>
          <cell r="D149">
            <v>4.5998160073597322E-3</v>
          </cell>
          <cell r="E149" t="str">
            <v>Fdas</v>
          </cell>
          <cell r="F149">
            <v>885</v>
          </cell>
          <cell r="G149">
            <v>0</v>
          </cell>
          <cell r="H149">
            <v>0</v>
          </cell>
        </row>
        <row r="150">
          <cell r="A150">
            <v>0</v>
          </cell>
          <cell r="B150" t="str">
            <v>Miscelaneos</v>
          </cell>
          <cell r="C150">
            <v>0</v>
          </cell>
          <cell r="D150">
            <v>0</v>
          </cell>
          <cell r="E150">
            <v>0</v>
          </cell>
          <cell r="F150">
            <v>0</v>
          </cell>
          <cell r="G150">
            <v>0</v>
          </cell>
          <cell r="H150">
            <v>0</v>
          </cell>
        </row>
        <row r="151">
          <cell r="A151">
            <v>0</v>
          </cell>
          <cell r="B151" t="str">
            <v>Electrodo E70XX Universal 1/8''</v>
          </cell>
          <cell r="C151">
            <v>1.380452755905512</v>
          </cell>
          <cell r="D151">
            <v>1.8132232974332177E-3</v>
          </cell>
          <cell r="E151" t="str">
            <v>Lbs</v>
          </cell>
          <cell r="F151">
            <v>55.34</v>
          </cell>
          <cell r="G151">
            <v>76.53</v>
          </cell>
          <cell r="H151">
            <v>0</v>
          </cell>
        </row>
        <row r="152">
          <cell r="A152">
            <v>0</v>
          </cell>
          <cell r="B152" t="str">
            <v>Acetileno 390</v>
          </cell>
          <cell r="C152">
            <v>4.6015091863517066</v>
          </cell>
          <cell r="D152">
            <v>2.9124228170907001E-4</v>
          </cell>
          <cell r="E152" t="str">
            <v>p3</v>
          </cell>
          <cell r="F152">
            <v>11.39</v>
          </cell>
          <cell r="G152">
            <v>52.43</v>
          </cell>
          <cell r="H152">
            <v>0</v>
          </cell>
        </row>
        <row r="153">
          <cell r="A153">
            <v>0</v>
          </cell>
          <cell r="B153" t="str">
            <v>Oxigeno Industrial 220</v>
          </cell>
          <cell r="C153">
            <v>3.6812073490813653</v>
          </cell>
          <cell r="D153">
            <v>2.5130553102724074E-4</v>
          </cell>
          <cell r="E153" t="str">
            <v>p3</v>
          </cell>
          <cell r="F153">
            <v>3.17</v>
          </cell>
          <cell r="G153">
            <v>11.67</v>
          </cell>
          <cell r="H153">
            <v>0</v>
          </cell>
        </row>
        <row r="154">
          <cell r="A154">
            <v>0</v>
          </cell>
          <cell r="B154" t="str">
            <v>Disco p/ esmerilar</v>
          </cell>
          <cell r="C154">
            <v>1.5184980314960632</v>
          </cell>
          <cell r="D154">
            <v>2.6560766884754826E-3</v>
          </cell>
          <cell r="E154" t="str">
            <v>Ud</v>
          </cell>
          <cell r="F154">
            <v>340</v>
          </cell>
          <cell r="G154">
            <v>517.66</v>
          </cell>
          <cell r="H154">
            <v>0</v>
          </cell>
        </row>
        <row r="155">
          <cell r="A155" t="str">
            <v>b)</v>
          </cell>
          <cell r="B155" t="str">
            <v>Fabricación:</v>
          </cell>
          <cell r="C155">
            <v>0</v>
          </cell>
          <cell r="D155">
            <v>0</v>
          </cell>
          <cell r="E155">
            <v>0</v>
          </cell>
          <cell r="F155">
            <v>0</v>
          </cell>
          <cell r="G155">
            <v>0</v>
          </cell>
          <cell r="H155">
            <v>0</v>
          </cell>
        </row>
        <row r="156">
          <cell r="A156">
            <v>0</v>
          </cell>
          <cell r="B156" t="str">
            <v xml:space="preserve">SandBlasting </v>
          </cell>
          <cell r="C156">
            <v>1.1114756488772237</v>
          </cell>
          <cell r="D156">
            <v>2.7020278965390171E-4</v>
          </cell>
          <cell r="E156" t="str">
            <v>m2</v>
          </cell>
          <cell r="F156">
            <v>200</v>
          </cell>
          <cell r="G156">
            <v>222.36</v>
          </cell>
          <cell r="H156">
            <v>0</v>
          </cell>
        </row>
        <row r="157">
          <cell r="A157">
            <v>0</v>
          </cell>
          <cell r="B157" t="str">
            <v>Fabricación Estructura Metalica - Viga</v>
          </cell>
          <cell r="C157">
            <v>4.6015091863517066</v>
          </cell>
          <cell r="D157">
            <v>6.9186355473309881E-3</v>
          </cell>
          <cell r="E157" t="str">
            <v>Ton</v>
          </cell>
          <cell r="F157">
            <v>39683</v>
          </cell>
          <cell r="G157">
            <v>183865.04</v>
          </cell>
          <cell r="H157">
            <v>0</v>
          </cell>
        </row>
        <row r="158">
          <cell r="A158" t="str">
            <v>c)</v>
          </cell>
          <cell r="B158" t="str">
            <v>Operación Instalación:</v>
          </cell>
          <cell r="C158">
            <v>0</v>
          </cell>
          <cell r="D158">
            <v>0</v>
          </cell>
          <cell r="E158">
            <v>0</v>
          </cell>
          <cell r="F158">
            <v>0</v>
          </cell>
          <cell r="G158">
            <v>0</v>
          </cell>
          <cell r="H158">
            <v>0</v>
          </cell>
        </row>
        <row r="159">
          <cell r="A159">
            <v>0</v>
          </cell>
          <cell r="B159" t="str">
            <v>Izaje:</v>
          </cell>
          <cell r="C159">
            <v>0</v>
          </cell>
          <cell r="D159">
            <v>0</v>
          </cell>
          <cell r="E159">
            <v>0</v>
          </cell>
          <cell r="F159">
            <v>0</v>
          </cell>
          <cell r="G159">
            <v>0</v>
          </cell>
          <cell r="H159">
            <v>0</v>
          </cell>
        </row>
        <row r="160">
          <cell r="A160">
            <v>0</v>
          </cell>
          <cell r="B160" t="str">
            <v>MO-1001-9 [MAM] Maestro de Carpinteria Metalica</v>
          </cell>
          <cell r="C160">
            <v>3</v>
          </cell>
          <cell r="D160">
            <v>0</v>
          </cell>
          <cell r="E160" t="str">
            <v>Día</v>
          </cell>
          <cell r="F160">
            <v>2040.1</v>
          </cell>
          <cell r="G160">
            <v>6120.3</v>
          </cell>
          <cell r="H160">
            <v>0</v>
          </cell>
        </row>
        <row r="161">
          <cell r="A161">
            <v>0</v>
          </cell>
          <cell r="B161" t="str">
            <v>MO-1001-10 [OPE] Operador de Equipo Pesado (GRUA)</v>
          </cell>
          <cell r="C161">
            <v>2</v>
          </cell>
          <cell r="D161">
            <v>0</v>
          </cell>
          <cell r="E161" t="str">
            <v>Día</v>
          </cell>
          <cell r="F161">
            <v>1684.75</v>
          </cell>
          <cell r="G161">
            <v>3369.5</v>
          </cell>
          <cell r="H161">
            <v>0</v>
          </cell>
        </row>
        <row r="162">
          <cell r="A162">
            <v>0</v>
          </cell>
          <cell r="B162" t="str">
            <v>Tornilleria:</v>
          </cell>
          <cell r="C162">
            <v>0</v>
          </cell>
          <cell r="D162">
            <v>0</v>
          </cell>
          <cell r="E162">
            <v>0</v>
          </cell>
          <cell r="F162">
            <v>0</v>
          </cell>
          <cell r="G162">
            <v>0</v>
          </cell>
          <cell r="H162">
            <v>0</v>
          </cell>
        </row>
        <row r="163">
          <cell r="A163">
            <v>0</v>
          </cell>
          <cell r="B163" t="str">
            <v>MO-1001-13 [AEM] Armadores Estructuras Metalica</v>
          </cell>
          <cell r="C163">
            <v>6</v>
          </cell>
          <cell r="D163">
            <v>0</v>
          </cell>
          <cell r="E163" t="str">
            <v>Día</v>
          </cell>
          <cell r="F163">
            <v>1186.8</v>
          </cell>
          <cell r="G163">
            <v>7120.8</v>
          </cell>
          <cell r="H163">
            <v>0</v>
          </cell>
        </row>
        <row r="164">
          <cell r="A164">
            <v>0</v>
          </cell>
          <cell r="B164" t="str">
            <v>MO-1001-14 [AyEM] Ayudante Estructuras Metalica</v>
          </cell>
          <cell r="C164">
            <v>6</v>
          </cell>
          <cell r="D164">
            <v>0</v>
          </cell>
          <cell r="E164" t="str">
            <v>Día</v>
          </cell>
          <cell r="F164">
            <v>831.45</v>
          </cell>
          <cell r="G164">
            <v>4988.7</v>
          </cell>
          <cell r="H164">
            <v>0</v>
          </cell>
        </row>
        <row r="165">
          <cell r="A165">
            <v>0</v>
          </cell>
          <cell r="B165" t="str">
            <v>Soldadura de Campo:</v>
          </cell>
          <cell r="C165">
            <v>0</v>
          </cell>
          <cell r="D165">
            <v>0</v>
          </cell>
          <cell r="E165">
            <v>0</v>
          </cell>
          <cell r="F165">
            <v>0</v>
          </cell>
          <cell r="G165">
            <v>0</v>
          </cell>
          <cell r="H165">
            <v>0</v>
          </cell>
        </row>
        <row r="166">
          <cell r="A166">
            <v>0</v>
          </cell>
          <cell r="B166" t="str">
            <v>MO-1001-11 [SEM] Soldadores - Estructura Metalica</v>
          </cell>
          <cell r="C166">
            <v>3</v>
          </cell>
          <cell r="D166">
            <v>0</v>
          </cell>
          <cell r="E166" t="str">
            <v>Día</v>
          </cell>
          <cell r="F166">
            <v>1186.8</v>
          </cell>
          <cell r="G166">
            <v>3560.4</v>
          </cell>
          <cell r="H166">
            <v>0</v>
          </cell>
        </row>
        <row r="167">
          <cell r="A167">
            <v>0</v>
          </cell>
          <cell r="B167" t="str">
            <v>Pintura:</v>
          </cell>
          <cell r="C167">
            <v>0</v>
          </cell>
          <cell r="D167">
            <v>0</v>
          </cell>
          <cell r="E167">
            <v>0</v>
          </cell>
          <cell r="F167">
            <v>0</v>
          </cell>
          <cell r="G167">
            <v>0</v>
          </cell>
          <cell r="H167">
            <v>0</v>
          </cell>
        </row>
        <row r="168">
          <cell r="A168">
            <v>0</v>
          </cell>
          <cell r="B168" t="str">
            <v>MO-1001-12 [PEM] Pintor Estructura Metalica</v>
          </cell>
          <cell r="C168">
            <v>6</v>
          </cell>
          <cell r="D168">
            <v>0</v>
          </cell>
          <cell r="E168" t="str">
            <v>Día</v>
          </cell>
          <cell r="F168">
            <v>948.75</v>
          </cell>
          <cell r="G168">
            <v>5692.5</v>
          </cell>
          <cell r="H168">
            <v>0</v>
          </cell>
        </row>
        <row r="169">
          <cell r="A169" t="str">
            <v>d)</v>
          </cell>
          <cell r="B169" t="str">
            <v>Herramientas, Servicios:</v>
          </cell>
          <cell r="C169">
            <v>0</v>
          </cell>
          <cell r="D169">
            <v>0</v>
          </cell>
          <cell r="E169">
            <v>0</v>
          </cell>
          <cell r="F169">
            <v>0</v>
          </cell>
          <cell r="G169">
            <v>0</v>
          </cell>
          <cell r="H169">
            <v>0</v>
          </cell>
        </row>
        <row r="170">
          <cell r="A170">
            <v>0</v>
          </cell>
          <cell r="B170" t="str">
            <v>Grua Hidraulica 20 Toneladas</v>
          </cell>
          <cell r="C170">
            <v>2</v>
          </cell>
          <cell r="D170">
            <v>0</v>
          </cell>
          <cell r="E170" t="str">
            <v>Día</v>
          </cell>
          <cell r="F170">
            <v>30000</v>
          </cell>
          <cell r="G170">
            <v>60000</v>
          </cell>
          <cell r="H170">
            <v>0</v>
          </cell>
        </row>
        <row r="171">
          <cell r="A171">
            <v>0</v>
          </cell>
          <cell r="B171" t="str">
            <v>Pistola Neumatica p/ Tornilleria</v>
          </cell>
          <cell r="C171">
            <v>3</v>
          </cell>
          <cell r="D171">
            <v>0</v>
          </cell>
          <cell r="E171" t="str">
            <v>Día</v>
          </cell>
          <cell r="F171">
            <v>700</v>
          </cell>
          <cell r="G171">
            <v>2100</v>
          </cell>
          <cell r="H171">
            <v>0</v>
          </cell>
        </row>
        <row r="172">
          <cell r="A172">
            <v>0</v>
          </cell>
          <cell r="B172" t="str">
            <v>Compresor p/ Pintura</v>
          </cell>
          <cell r="C172">
            <v>3</v>
          </cell>
          <cell r="D172">
            <v>0</v>
          </cell>
          <cell r="E172" t="str">
            <v>Día</v>
          </cell>
          <cell r="F172">
            <v>600</v>
          </cell>
          <cell r="G172">
            <v>1800</v>
          </cell>
          <cell r="H172">
            <v>0</v>
          </cell>
        </row>
        <row r="173">
          <cell r="A173">
            <v>10</v>
          </cell>
          <cell r="B173" t="str">
            <v>Viga Perfil W18x46 - [30 ft] ASTM A50</v>
          </cell>
          <cell r="C173">
            <v>200.06561679790028</v>
          </cell>
          <cell r="D173">
            <v>0</v>
          </cell>
          <cell r="E173" t="str">
            <v>pl</v>
          </cell>
          <cell r="F173" t="str">
            <v>Lbs</v>
          </cell>
          <cell r="G173">
            <v>54.543881112838136</v>
          </cell>
          <cell r="H173">
            <v>2509.02</v>
          </cell>
        </row>
        <row r="174">
          <cell r="F174">
            <v>0</v>
          </cell>
        </row>
        <row r="175">
          <cell r="A175" t="str">
            <v>0.011</v>
          </cell>
          <cell r="B175" t="str">
            <v>Análisis de Costo Unitario de 299 pl de Viga Perfil W18x50 - [30 ft] ASTM A50 :</v>
          </cell>
          <cell r="C175">
            <v>0</v>
          </cell>
          <cell r="D175">
            <v>0</v>
          </cell>
          <cell r="E175">
            <v>0</v>
          </cell>
          <cell r="F175">
            <v>0</v>
          </cell>
          <cell r="G175">
            <v>0</v>
          </cell>
          <cell r="H175">
            <v>0</v>
          </cell>
        </row>
        <row r="176">
          <cell r="A176" t="str">
            <v>a)</v>
          </cell>
          <cell r="B176" t="str">
            <v>Materiales:</v>
          </cell>
          <cell r="C176">
            <v>0</v>
          </cell>
          <cell r="D176">
            <v>0</v>
          </cell>
          <cell r="E176">
            <v>0</v>
          </cell>
          <cell r="F176">
            <v>0</v>
          </cell>
          <cell r="G176">
            <v>0</v>
          </cell>
          <cell r="H176">
            <v>0</v>
          </cell>
        </row>
        <row r="177">
          <cell r="A177">
            <v>0</v>
          </cell>
          <cell r="B177" t="str">
            <v>Viga</v>
          </cell>
          <cell r="C177">
            <v>0</v>
          </cell>
          <cell r="D177">
            <v>0</v>
          </cell>
          <cell r="E177">
            <v>0</v>
          </cell>
          <cell r="F177">
            <v>0</v>
          </cell>
          <cell r="G177">
            <v>0</v>
          </cell>
          <cell r="H177">
            <v>0</v>
          </cell>
        </row>
        <row r="178">
          <cell r="A178">
            <v>0</v>
          </cell>
          <cell r="B178" t="str">
            <v>Perfil W18x50 - [30 ft] ASTM A50</v>
          </cell>
          <cell r="C178">
            <v>9.9737532808398939</v>
          </cell>
          <cell r="D178">
            <v>2.6315789473685355E-3</v>
          </cell>
          <cell r="E178" t="str">
            <v>Ud</v>
          </cell>
          <cell r="F178">
            <v>36700</v>
          </cell>
          <cell r="G178">
            <v>367000</v>
          </cell>
          <cell r="H178">
            <v>0</v>
          </cell>
        </row>
        <row r="179">
          <cell r="A179">
            <v>0</v>
          </cell>
          <cell r="B179" t="str">
            <v>Pintura</v>
          </cell>
          <cell r="C179">
            <v>0</v>
          </cell>
          <cell r="D179">
            <v>0</v>
          </cell>
          <cell r="E179">
            <v>0</v>
          </cell>
          <cell r="F179">
            <v>0</v>
          </cell>
          <cell r="G179">
            <v>0</v>
          </cell>
          <cell r="H179">
            <v>0</v>
          </cell>
        </row>
        <row r="180">
          <cell r="A180">
            <v>0</v>
          </cell>
          <cell r="B180" t="str">
            <v>Pintura Multi-Purpose Epoxy Haze Gray</v>
          </cell>
          <cell r="C180">
            <v>0.11081948089822104</v>
          </cell>
          <cell r="D180">
            <v>3.1126905187964009E-2</v>
          </cell>
          <cell r="E180" t="str">
            <v>Cub.</v>
          </cell>
          <cell r="F180">
            <v>6991.53</v>
          </cell>
          <cell r="G180">
            <v>798.91</v>
          </cell>
          <cell r="H180">
            <v>0</v>
          </cell>
        </row>
        <row r="181">
          <cell r="A181">
            <v>0</v>
          </cell>
          <cell r="B181" t="str">
            <v>Pintura High Gloss Urethane Gris Perla</v>
          </cell>
          <cell r="C181">
            <v>1.1081948089822105</v>
          </cell>
          <cell r="D181">
            <v>1.2758369610331095E-3</v>
          </cell>
          <cell r="E181" t="str">
            <v>Gls</v>
          </cell>
          <cell r="F181">
            <v>2542.37</v>
          </cell>
          <cell r="G181">
            <v>2821.04</v>
          </cell>
          <cell r="H181">
            <v>0</v>
          </cell>
        </row>
        <row r="182">
          <cell r="A182">
            <v>0</v>
          </cell>
          <cell r="B182" t="str">
            <v>Grout</v>
          </cell>
          <cell r="C182">
            <v>0</v>
          </cell>
          <cell r="D182">
            <v>0</v>
          </cell>
          <cell r="E182">
            <v>0</v>
          </cell>
          <cell r="F182">
            <v>0</v>
          </cell>
          <cell r="G182">
            <v>0</v>
          </cell>
          <cell r="H182">
            <v>0</v>
          </cell>
        </row>
        <row r="183">
          <cell r="A183">
            <v>0</v>
          </cell>
          <cell r="B183" t="str">
            <v>Morteo Listo Grout 640 kg/cm²</v>
          </cell>
          <cell r="C183">
            <v>0</v>
          </cell>
          <cell r="D183">
            <v>4.5998160073597322E-3</v>
          </cell>
          <cell r="E183" t="str">
            <v>Fdas</v>
          </cell>
          <cell r="F183">
            <v>885</v>
          </cell>
          <cell r="G183">
            <v>0</v>
          </cell>
          <cell r="H183">
            <v>0</v>
          </cell>
        </row>
        <row r="184">
          <cell r="A184">
            <v>0</v>
          </cell>
          <cell r="B184" t="str">
            <v>Miscelaneos</v>
          </cell>
          <cell r="C184">
            <v>0</v>
          </cell>
          <cell r="D184">
            <v>0</v>
          </cell>
          <cell r="E184">
            <v>0</v>
          </cell>
          <cell r="F184">
            <v>0</v>
          </cell>
          <cell r="G184">
            <v>0</v>
          </cell>
          <cell r="H184">
            <v>0</v>
          </cell>
        </row>
        <row r="185">
          <cell r="A185">
            <v>0</v>
          </cell>
          <cell r="B185" t="str">
            <v>Electrodo E70XX Universal 1/8''</v>
          </cell>
          <cell r="C185">
            <v>2.064566929133858</v>
          </cell>
          <cell r="D185">
            <v>1.8132232974332177E-3</v>
          </cell>
          <cell r="E185" t="str">
            <v>Lbs</v>
          </cell>
          <cell r="F185">
            <v>55.34</v>
          </cell>
          <cell r="G185">
            <v>114.46</v>
          </cell>
          <cell r="H185">
            <v>0</v>
          </cell>
        </row>
        <row r="186">
          <cell r="A186">
            <v>0</v>
          </cell>
          <cell r="B186" t="str">
            <v>Acetileno 390</v>
          </cell>
          <cell r="C186">
            <v>6.8818897637795269</v>
          </cell>
          <cell r="D186">
            <v>2.9124228170907001E-4</v>
          </cell>
          <cell r="E186" t="str">
            <v>p3</v>
          </cell>
          <cell r="F186">
            <v>11.39</v>
          </cell>
          <cell r="G186">
            <v>78.41</v>
          </cell>
          <cell r="H186">
            <v>0</v>
          </cell>
        </row>
        <row r="187">
          <cell r="A187">
            <v>0</v>
          </cell>
          <cell r="B187" t="str">
            <v>Oxigeno Industrial 220</v>
          </cell>
          <cell r="C187">
            <v>5.5055118110236219</v>
          </cell>
          <cell r="D187">
            <v>2.5130553102724074E-4</v>
          </cell>
          <cell r="E187" t="str">
            <v>p3</v>
          </cell>
          <cell r="F187">
            <v>3.17</v>
          </cell>
          <cell r="G187">
            <v>17.46</v>
          </cell>
          <cell r="H187">
            <v>0</v>
          </cell>
        </row>
        <row r="188">
          <cell r="A188">
            <v>0</v>
          </cell>
          <cell r="B188" t="str">
            <v>Disco p/ esmerilar</v>
          </cell>
          <cell r="C188">
            <v>2.271023622047244</v>
          </cell>
          <cell r="D188">
            <v>2.6560766884754826E-3</v>
          </cell>
          <cell r="E188" t="str">
            <v>Ud</v>
          </cell>
          <cell r="F188">
            <v>340</v>
          </cell>
          <cell r="G188">
            <v>774.2</v>
          </cell>
          <cell r="H188">
            <v>0</v>
          </cell>
        </row>
        <row r="189">
          <cell r="A189" t="str">
            <v>b)</v>
          </cell>
          <cell r="B189" t="str">
            <v>Fabricación:</v>
          </cell>
          <cell r="C189">
            <v>0</v>
          </cell>
          <cell r="D189">
            <v>0</v>
          </cell>
          <cell r="E189">
            <v>0</v>
          </cell>
          <cell r="F189">
            <v>0</v>
          </cell>
          <cell r="G189">
            <v>0</v>
          </cell>
          <cell r="H189">
            <v>0</v>
          </cell>
        </row>
        <row r="190">
          <cell r="A190">
            <v>0</v>
          </cell>
          <cell r="B190" t="str">
            <v xml:space="preserve">SandBlasting </v>
          </cell>
          <cell r="C190">
            <v>1.6622922134733156</v>
          </cell>
          <cell r="D190">
            <v>2.7020278965390171E-4</v>
          </cell>
          <cell r="E190" t="str">
            <v>m2</v>
          </cell>
          <cell r="F190">
            <v>200</v>
          </cell>
          <cell r="G190">
            <v>332.55</v>
          </cell>
          <cell r="H190">
            <v>0</v>
          </cell>
        </row>
        <row r="191">
          <cell r="A191">
            <v>0</v>
          </cell>
          <cell r="B191" t="str">
            <v>Fabricación Estructura Metalica - Viga</v>
          </cell>
          <cell r="C191">
            <v>6.8818897637795269</v>
          </cell>
          <cell r="D191">
            <v>6.9186355473309881E-3</v>
          </cell>
          <cell r="E191" t="str">
            <v>Ton</v>
          </cell>
          <cell r="F191">
            <v>39683</v>
          </cell>
          <cell r="G191">
            <v>274983.46999999997</v>
          </cell>
          <cell r="H191">
            <v>0</v>
          </cell>
        </row>
        <row r="192">
          <cell r="A192" t="str">
            <v>c)</v>
          </cell>
          <cell r="B192" t="str">
            <v>Operación Instalación:</v>
          </cell>
          <cell r="C192">
            <v>0</v>
          </cell>
          <cell r="D192">
            <v>0</v>
          </cell>
          <cell r="E192">
            <v>0</v>
          </cell>
          <cell r="F192">
            <v>0</v>
          </cell>
          <cell r="G192">
            <v>0</v>
          </cell>
          <cell r="H192">
            <v>0</v>
          </cell>
        </row>
        <row r="193">
          <cell r="A193">
            <v>0</v>
          </cell>
          <cell r="B193" t="str">
            <v>Izaje:</v>
          </cell>
          <cell r="C193">
            <v>0</v>
          </cell>
          <cell r="D193">
            <v>0</v>
          </cell>
          <cell r="E193">
            <v>0</v>
          </cell>
          <cell r="F193">
            <v>0</v>
          </cell>
          <cell r="G193">
            <v>0</v>
          </cell>
          <cell r="H193">
            <v>0</v>
          </cell>
        </row>
        <row r="194">
          <cell r="A194">
            <v>0</v>
          </cell>
          <cell r="B194" t="str">
            <v>MO-1001-9 [MAM] Maestro de Carpinteria Metalica</v>
          </cell>
          <cell r="C194">
            <v>2</v>
          </cell>
          <cell r="D194">
            <v>0</v>
          </cell>
          <cell r="E194" t="str">
            <v>Día</v>
          </cell>
          <cell r="F194">
            <v>2040.1</v>
          </cell>
          <cell r="G194">
            <v>4080.2</v>
          </cell>
          <cell r="H194">
            <v>0</v>
          </cell>
        </row>
        <row r="195">
          <cell r="A195">
            <v>0</v>
          </cell>
          <cell r="B195" t="str">
            <v>MO-1001-10 [OPE] Operador de Equipo Pesado (GRUA)</v>
          </cell>
          <cell r="C195">
            <v>2</v>
          </cell>
          <cell r="D195">
            <v>0</v>
          </cell>
          <cell r="E195" t="str">
            <v>Día</v>
          </cell>
          <cell r="F195">
            <v>1684.75</v>
          </cell>
          <cell r="G195">
            <v>3369.5</v>
          </cell>
          <cell r="H195">
            <v>0</v>
          </cell>
        </row>
        <row r="196">
          <cell r="A196">
            <v>0</v>
          </cell>
          <cell r="B196" t="str">
            <v>Tornilleria:</v>
          </cell>
          <cell r="C196">
            <v>0</v>
          </cell>
          <cell r="D196">
            <v>0</v>
          </cell>
          <cell r="E196">
            <v>0</v>
          </cell>
          <cell r="F196">
            <v>0</v>
          </cell>
          <cell r="G196">
            <v>0</v>
          </cell>
          <cell r="H196">
            <v>0</v>
          </cell>
        </row>
        <row r="197">
          <cell r="A197">
            <v>0</v>
          </cell>
          <cell r="B197" t="str">
            <v>MO-1001-13 [AEM] Armadores Estructuras Metalica</v>
          </cell>
          <cell r="C197">
            <v>4</v>
          </cell>
          <cell r="D197">
            <v>0</v>
          </cell>
          <cell r="E197" t="str">
            <v>Día</v>
          </cell>
          <cell r="F197">
            <v>1186.8</v>
          </cell>
          <cell r="G197">
            <v>4747.2</v>
          </cell>
          <cell r="H197">
            <v>0</v>
          </cell>
        </row>
        <row r="198">
          <cell r="A198">
            <v>0</v>
          </cell>
          <cell r="B198" t="str">
            <v>MO-1001-14 [AyEM] Ayudante Estructuras Metalica</v>
          </cell>
          <cell r="C198">
            <v>4</v>
          </cell>
          <cell r="D198">
            <v>0</v>
          </cell>
          <cell r="E198" t="str">
            <v>Día</v>
          </cell>
          <cell r="F198">
            <v>831.45</v>
          </cell>
          <cell r="G198">
            <v>3325.8</v>
          </cell>
          <cell r="H198">
            <v>0</v>
          </cell>
        </row>
        <row r="199">
          <cell r="A199">
            <v>0</v>
          </cell>
          <cell r="B199" t="str">
            <v>Soldadura de Campo:</v>
          </cell>
          <cell r="C199">
            <v>0</v>
          </cell>
          <cell r="D199">
            <v>0</v>
          </cell>
          <cell r="E199">
            <v>0</v>
          </cell>
          <cell r="F199">
            <v>0</v>
          </cell>
          <cell r="G199">
            <v>0</v>
          </cell>
          <cell r="H199">
            <v>0</v>
          </cell>
        </row>
        <row r="200">
          <cell r="A200">
            <v>0</v>
          </cell>
          <cell r="B200" t="str">
            <v>MO-1001-11 [SEM] Soldadores - Estructura Metalica</v>
          </cell>
          <cell r="C200">
            <v>2</v>
          </cell>
          <cell r="D200">
            <v>0</v>
          </cell>
          <cell r="E200" t="str">
            <v>Día</v>
          </cell>
          <cell r="F200">
            <v>1186.8</v>
          </cell>
          <cell r="G200">
            <v>2373.6</v>
          </cell>
          <cell r="H200">
            <v>0</v>
          </cell>
        </row>
        <row r="201">
          <cell r="A201">
            <v>0</v>
          </cell>
          <cell r="B201" t="str">
            <v>Pintura:</v>
          </cell>
          <cell r="C201">
            <v>0</v>
          </cell>
          <cell r="D201">
            <v>0</v>
          </cell>
          <cell r="E201">
            <v>0</v>
          </cell>
          <cell r="F201">
            <v>0</v>
          </cell>
          <cell r="G201">
            <v>0</v>
          </cell>
          <cell r="H201">
            <v>0</v>
          </cell>
        </row>
        <row r="202">
          <cell r="A202">
            <v>0</v>
          </cell>
          <cell r="B202" t="str">
            <v>MO-1001-12 [PEM] Pintor Estructura Metalica</v>
          </cell>
          <cell r="C202">
            <v>4</v>
          </cell>
          <cell r="D202">
            <v>0</v>
          </cell>
          <cell r="E202" t="str">
            <v>Día</v>
          </cell>
          <cell r="F202">
            <v>948.75</v>
          </cell>
          <cell r="G202">
            <v>3795</v>
          </cell>
          <cell r="H202">
            <v>0</v>
          </cell>
        </row>
        <row r="203">
          <cell r="A203" t="str">
            <v>d)</v>
          </cell>
          <cell r="B203" t="str">
            <v>Herramientas, Servicios:</v>
          </cell>
          <cell r="C203">
            <v>0</v>
          </cell>
          <cell r="D203">
            <v>0</v>
          </cell>
          <cell r="E203">
            <v>0</v>
          </cell>
          <cell r="F203">
            <v>0</v>
          </cell>
          <cell r="G203">
            <v>0</v>
          </cell>
          <cell r="H203">
            <v>0</v>
          </cell>
        </row>
        <row r="204">
          <cell r="A204">
            <v>0</v>
          </cell>
          <cell r="B204" t="str">
            <v>Grua Hidraulica 20 Toneladas</v>
          </cell>
          <cell r="C204">
            <v>2</v>
          </cell>
          <cell r="D204">
            <v>0</v>
          </cell>
          <cell r="E204" t="str">
            <v>Día</v>
          </cell>
          <cell r="F204">
            <v>30000</v>
          </cell>
          <cell r="G204">
            <v>60000</v>
          </cell>
          <cell r="H204">
            <v>0</v>
          </cell>
        </row>
        <row r="205">
          <cell r="A205">
            <v>0</v>
          </cell>
          <cell r="B205" t="str">
            <v>Pistola Neumatica p/ Tornilleria</v>
          </cell>
          <cell r="C205">
            <v>2</v>
          </cell>
          <cell r="D205">
            <v>0</v>
          </cell>
          <cell r="E205" t="str">
            <v>Día</v>
          </cell>
          <cell r="F205">
            <v>700</v>
          </cell>
          <cell r="G205">
            <v>1400</v>
          </cell>
          <cell r="H205">
            <v>0</v>
          </cell>
        </row>
        <row r="206">
          <cell r="A206">
            <v>0</v>
          </cell>
          <cell r="B206" t="str">
            <v>Compresor p/ Pintura</v>
          </cell>
          <cell r="C206">
            <v>2</v>
          </cell>
          <cell r="D206">
            <v>0</v>
          </cell>
          <cell r="E206" t="str">
            <v>Día</v>
          </cell>
          <cell r="F206">
            <v>600</v>
          </cell>
          <cell r="G206">
            <v>1200</v>
          </cell>
          <cell r="H206">
            <v>0</v>
          </cell>
        </row>
        <row r="207">
          <cell r="A207">
            <v>11</v>
          </cell>
          <cell r="B207" t="str">
            <v>Viga Perfil W18x50 - [30 ft] ASTM A50</v>
          </cell>
          <cell r="C207">
            <v>299.2125984251968</v>
          </cell>
          <cell r="D207">
            <v>0</v>
          </cell>
          <cell r="E207" t="str">
            <v>pl</v>
          </cell>
          <cell r="F207" t="str">
            <v>Lbs</v>
          </cell>
          <cell r="G207">
            <v>53.125800114416478</v>
          </cell>
          <cell r="H207">
            <v>2443.79</v>
          </cell>
        </row>
        <row r="208">
          <cell r="F208">
            <v>0</v>
          </cell>
        </row>
        <row r="209">
          <cell r="A209" t="str">
            <v>0.012</v>
          </cell>
          <cell r="B209" t="str">
            <v>Análisis de Costo Unitario de 043 pl de Riostra Perfil HSS 6 x 6 x 1/2 - [40 ft] ASTM A50 :</v>
          </cell>
          <cell r="C209">
            <v>0</v>
          </cell>
          <cell r="D209">
            <v>0</v>
          </cell>
          <cell r="E209">
            <v>0</v>
          </cell>
          <cell r="F209">
            <v>0</v>
          </cell>
          <cell r="G209">
            <v>0</v>
          </cell>
          <cell r="H209">
            <v>0</v>
          </cell>
        </row>
        <row r="210">
          <cell r="A210" t="str">
            <v>a)</v>
          </cell>
          <cell r="B210" t="str">
            <v>Materiales:</v>
          </cell>
          <cell r="C210">
            <v>0</v>
          </cell>
          <cell r="D210">
            <v>0</v>
          </cell>
          <cell r="E210">
            <v>0</v>
          </cell>
          <cell r="F210">
            <v>0</v>
          </cell>
          <cell r="G210">
            <v>0</v>
          </cell>
          <cell r="H210">
            <v>0</v>
          </cell>
        </row>
        <row r="211">
          <cell r="A211">
            <v>0</v>
          </cell>
          <cell r="B211" t="str">
            <v>Riostra</v>
          </cell>
          <cell r="C211">
            <v>0</v>
          </cell>
          <cell r="D211">
            <v>0</v>
          </cell>
          <cell r="E211">
            <v>0</v>
          </cell>
          <cell r="F211">
            <v>0</v>
          </cell>
          <cell r="G211">
            <v>0</v>
          </cell>
          <cell r="H211">
            <v>0</v>
          </cell>
        </row>
        <row r="212">
          <cell r="A212">
            <v>0</v>
          </cell>
          <cell r="B212" t="str">
            <v>Perfil HSS 6 x 6 x 1/2 - [40 ft] ASTM A50</v>
          </cell>
          <cell r="C212">
            <v>1.0761154855643045</v>
          </cell>
          <cell r="D212">
            <v>0.16158536585365851</v>
          </cell>
          <cell r="E212" t="str">
            <v>Ud</v>
          </cell>
          <cell r="F212">
            <v>42100</v>
          </cell>
          <cell r="G212">
            <v>52625</v>
          </cell>
          <cell r="H212">
            <v>0</v>
          </cell>
        </row>
        <row r="213">
          <cell r="A213">
            <v>0</v>
          </cell>
          <cell r="B213" t="str">
            <v>Pintura</v>
          </cell>
          <cell r="C213">
            <v>0</v>
          </cell>
          <cell r="D213">
            <v>0</v>
          </cell>
          <cell r="E213">
            <v>0</v>
          </cell>
          <cell r="F213">
            <v>0</v>
          </cell>
          <cell r="G213">
            <v>0</v>
          </cell>
          <cell r="H213">
            <v>0</v>
          </cell>
        </row>
        <row r="214">
          <cell r="A214">
            <v>0</v>
          </cell>
          <cell r="B214" t="str">
            <v>Pintura Multi-Purpose Epoxy Haze Gray</v>
          </cell>
          <cell r="C214">
            <v>1.1956838728492271E-2</v>
          </cell>
          <cell r="D214">
            <v>3.1126905187964009E-2</v>
          </cell>
          <cell r="E214" t="str">
            <v>Cub.</v>
          </cell>
          <cell r="F214">
            <v>6991.53</v>
          </cell>
          <cell r="G214">
            <v>86.2</v>
          </cell>
          <cell r="H214">
            <v>0</v>
          </cell>
        </row>
        <row r="215">
          <cell r="A215">
            <v>0</v>
          </cell>
          <cell r="B215" t="str">
            <v>Pintura High Gloss Urethane Gris Perla</v>
          </cell>
          <cell r="C215">
            <v>0.11956838728492271</v>
          </cell>
          <cell r="D215">
            <v>1.2758369610331095E-3</v>
          </cell>
          <cell r="E215" t="str">
            <v>Gls</v>
          </cell>
          <cell r="F215">
            <v>2542.37</v>
          </cell>
          <cell r="G215">
            <v>304.37</v>
          </cell>
          <cell r="H215">
            <v>0</v>
          </cell>
        </row>
        <row r="216">
          <cell r="A216">
            <v>0</v>
          </cell>
          <cell r="B216" t="str">
            <v>Grout</v>
          </cell>
          <cell r="C216">
            <v>0</v>
          </cell>
          <cell r="D216">
            <v>0</v>
          </cell>
          <cell r="E216">
            <v>0</v>
          </cell>
          <cell r="F216">
            <v>0</v>
          </cell>
          <cell r="G216">
            <v>0</v>
          </cell>
          <cell r="H216">
            <v>0</v>
          </cell>
        </row>
        <row r="217">
          <cell r="A217">
            <v>0</v>
          </cell>
          <cell r="B217" t="str">
            <v>Morteo Listo Grout 640 kg/cm²</v>
          </cell>
          <cell r="C217">
            <v>0</v>
          </cell>
          <cell r="D217">
            <v>4.5998160073597322E-3</v>
          </cell>
          <cell r="E217" t="str">
            <v>Fdas</v>
          </cell>
          <cell r="F217">
            <v>885</v>
          </cell>
          <cell r="G217">
            <v>0</v>
          </cell>
          <cell r="H217">
            <v>0</v>
          </cell>
        </row>
        <row r="218">
          <cell r="A218">
            <v>0</v>
          </cell>
          <cell r="B218" t="str">
            <v>Miscelaneos</v>
          </cell>
          <cell r="C218">
            <v>0</v>
          </cell>
          <cell r="D218">
            <v>0</v>
          </cell>
          <cell r="E218">
            <v>0</v>
          </cell>
          <cell r="F218">
            <v>0</v>
          </cell>
          <cell r="G218">
            <v>0</v>
          </cell>
          <cell r="H218">
            <v>0</v>
          </cell>
        </row>
        <row r="219">
          <cell r="A219">
            <v>0</v>
          </cell>
          <cell r="B219" t="str">
            <v>Electrodo E70XX Universal 1/8''</v>
          </cell>
          <cell r="C219">
            <v>0.22275590551181104</v>
          </cell>
          <cell r="D219">
            <v>1.8132232974332177E-3</v>
          </cell>
          <cell r="E219" t="str">
            <v>Lbs</v>
          </cell>
          <cell r="F219">
            <v>55.34</v>
          </cell>
          <cell r="G219">
            <v>12.35</v>
          </cell>
          <cell r="H219">
            <v>0</v>
          </cell>
        </row>
        <row r="220">
          <cell r="A220">
            <v>0</v>
          </cell>
          <cell r="B220" t="str">
            <v>Acetileno 390</v>
          </cell>
          <cell r="C220">
            <v>0.74251968503937016</v>
          </cell>
          <cell r="D220">
            <v>2.9124228170907001E-4</v>
          </cell>
          <cell r="E220" t="str">
            <v>p3</v>
          </cell>
          <cell r="F220">
            <v>11.39</v>
          </cell>
          <cell r="G220">
            <v>8.4600000000000009</v>
          </cell>
          <cell r="H220">
            <v>0</v>
          </cell>
        </row>
        <row r="221">
          <cell r="A221">
            <v>0</v>
          </cell>
          <cell r="B221" t="str">
            <v>Oxigeno Industrial 220</v>
          </cell>
          <cell r="C221">
            <v>0.59401574803149615</v>
          </cell>
          <cell r="D221">
            <v>2.5130553102724074E-4</v>
          </cell>
          <cell r="E221" t="str">
            <v>p3</v>
          </cell>
          <cell r="F221">
            <v>3.17</v>
          </cell>
          <cell r="G221">
            <v>1.88</v>
          </cell>
          <cell r="H221">
            <v>0</v>
          </cell>
        </row>
        <row r="222">
          <cell r="A222">
            <v>0</v>
          </cell>
          <cell r="B222" t="str">
            <v>Disco p/ esmerilar</v>
          </cell>
          <cell r="C222">
            <v>0.24503149606299215</v>
          </cell>
          <cell r="D222">
            <v>2.6560766884754826E-3</v>
          </cell>
          <cell r="E222" t="str">
            <v>Ud</v>
          </cell>
          <cell r="F222">
            <v>340</v>
          </cell>
          <cell r="G222">
            <v>83.53</v>
          </cell>
          <cell r="H222">
            <v>0</v>
          </cell>
        </row>
        <row r="223">
          <cell r="A223" t="str">
            <v>b)</v>
          </cell>
          <cell r="B223" t="str">
            <v>Fabricación:</v>
          </cell>
          <cell r="C223">
            <v>0</v>
          </cell>
          <cell r="D223">
            <v>0</v>
          </cell>
          <cell r="E223">
            <v>0</v>
          </cell>
          <cell r="F223">
            <v>0</v>
          </cell>
          <cell r="G223">
            <v>0</v>
          </cell>
          <cell r="H223">
            <v>0</v>
          </cell>
        </row>
        <row r="224">
          <cell r="A224">
            <v>0</v>
          </cell>
          <cell r="B224" t="str">
            <v xml:space="preserve">SandBlasting </v>
          </cell>
          <cell r="C224">
            <v>0.17935258092738407</v>
          </cell>
          <cell r="D224">
            <v>2.7020278965390171E-4</v>
          </cell>
          <cell r="E224" t="str">
            <v>m2</v>
          </cell>
          <cell r="F224">
            <v>200</v>
          </cell>
          <cell r="G224">
            <v>35.880000000000003</v>
          </cell>
          <cell r="H224">
            <v>0</v>
          </cell>
        </row>
        <row r="225">
          <cell r="A225">
            <v>0</v>
          </cell>
          <cell r="B225" t="str">
            <v>Fabricación Estructura Metalica - Columna</v>
          </cell>
          <cell r="C225">
            <v>0.74251968503937016</v>
          </cell>
          <cell r="D225">
            <v>2.6939040234834798E-2</v>
          </cell>
          <cell r="E225" t="str">
            <v>Ton</v>
          </cell>
          <cell r="F225">
            <v>44092.45</v>
          </cell>
          <cell r="G225">
            <v>33621.480000000003</v>
          </cell>
          <cell r="H225">
            <v>0</v>
          </cell>
        </row>
        <row r="226">
          <cell r="A226" t="str">
            <v>c)</v>
          </cell>
          <cell r="B226" t="str">
            <v>Operación Instalación:</v>
          </cell>
          <cell r="C226">
            <v>0</v>
          </cell>
          <cell r="D226">
            <v>0</v>
          </cell>
          <cell r="E226">
            <v>0</v>
          </cell>
          <cell r="F226">
            <v>0</v>
          </cell>
          <cell r="G226">
            <v>0</v>
          </cell>
          <cell r="H226">
            <v>0</v>
          </cell>
        </row>
        <row r="227">
          <cell r="A227">
            <v>0</v>
          </cell>
          <cell r="B227" t="str">
            <v>Izaje:</v>
          </cell>
          <cell r="C227">
            <v>0</v>
          </cell>
          <cell r="D227">
            <v>0</v>
          </cell>
          <cell r="E227">
            <v>0</v>
          </cell>
          <cell r="F227">
            <v>0</v>
          </cell>
          <cell r="G227">
            <v>0</v>
          </cell>
          <cell r="H227">
            <v>0</v>
          </cell>
        </row>
        <row r="228">
          <cell r="A228">
            <v>0</v>
          </cell>
          <cell r="B228" t="str">
            <v>MO-1001-9 [MAM] Maestro de Carpinteria Metalica</v>
          </cell>
          <cell r="C228">
            <v>2</v>
          </cell>
          <cell r="D228">
            <v>0</v>
          </cell>
          <cell r="E228" t="str">
            <v>Día</v>
          </cell>
          <cell r="F228">
            <v>2040.1</v>
          </cell>
          <cell r="G228">
            <v>4080.2</v>
          </cell>
          <cell r="H228">
            <v>0</v>
          </cell>
        </row>
        <row r="229">
          <cell r="A229">
            <v>0</v>
          </cell>
          <cell r="B229" t="str">
            <v>Soldadura de Campo:</v>
          </cell>
          <cell r="C229">
            <v>0</v>
          </cell>
          <cell r="D229">
            <v>0</v>
          </cell>
          <cell r="E229">
            <v>0</v>
          </cell>
          <cell r="F229">
            <v>0</v>
          </cell>
          <cell r="G229">
            <v>0</v>
          </cell>
          <cell r="H229">
            <v>0</v>
          </cell>
        </row>
        <row r="230">
          <cell r="A230">
            <v>0</v>
          </cell>
          <cell r="B230" t="str">
            <v>MO-1001-11 [SEM] Soldadores - Estructura Metalica</v>
          </cell>
          <cell r="C230">
            <v>2</v>
          </cell>
          <cell r="D230">
            <v>0</v>
          </cell>
          <cell r="E230" t="str">
            <v>Día</v>
          </cell>
          <cell r="F230">
            <v>1186.8</v>
          </cell>
          <cell r="G230">
            <v>2373.6</v>
          </cell>
          <cell r="H230">
            <v>0</v>
          </cell>
        </row>
        <row r="231">
          <cell r="A231">
            <v>0</v>
          </cell>
          <cell r="B231" t="str">
            <v>Pintura:</v>
          </cell>
          <cell r="C231">
            <v>0</v>
          </cell>
          <cell r="D231">
            <v>0</v>
          </cell>
          <cell r="E231">
            <v>0</v>
          </cell>
          <cell r="F231">
            <v>0</v>
          </cell>
          <cell r="G231">
            <v>0</v>
          </cell>
          <cell r="H231">
            <v>0</v>
          </cell>
        </row>
        <row r="232">
          <cell r="A232">
            <v>0</v>
          </cell>
          <cell r="B232" t="str">
            <v>MO-1001-12 [PEM] Pintor Estructura Metalica</v>
          </cell>
          <cell r="C232">
            <v>4</v>
          </cell>
          <cell r="D232">
            <v>0</v>
          </cell>
          <cell r="E232" t="str">
            <v>Día</v>
          </cell>
          <cell r="F232">
            <v>948.75</v>
          </cell>
          <cell r="G232">
            <v>3795</v>
          </cell>
          <cell r="H232">
            <v>0</v>
          </cell>
        </row>
        <row r="233">
          <cell r="A233" t="str">
            <v>d)</v>
          </cell>
          <cell r="B233" t="str">
            <v>Herramientas, Servicios:</v>
          </cell>
          <cell r="C233">
            <v>0</v>
          </cell>
          <cell r="D233">
            <v>0</v>
          </cell>
          <cell r="E233">
            <v>0</v>
          </cell>
          <cell r="F233">
            <v>0</v>
          </cell>
          <cell r="G233">
            <v>0</v>
          </cell>
          <cell r="H233">
            <v>0</v>
          </cell>
        </row>
        <row r="234">
          <cell r="A234">
            <v>0</v>
          </cell>
          <cell r="B234" t="str">
            <v>Pistola Neumatica p/ Tornilleria</v>
          </cell>
          <cell r="C234">
            <v>2</v>
          </cell>
          <cell r="D234">
            <v>0</v>
          </cell>
          <cell r="E234" t="str">
            <v>Día</v>
          </cell>
          <cell r="F234">
            <v>700</v>
          </cell>
          <cell r="G234">
            <v>1400</v>
          </cell>
          <cell r="H234">
            <v>0</v>
          </cell>
        </row>
        <row r="235">
          <cell r="A235">
            <v>0</v>
          </cell>
          <cell r="B235" t="str">
            <v>Compresor p/ Pintura</v>
          </cell>
          <cell r="C235">
            <v>2</v>
          </cell>
          <cell r="D235">
            <v>0</v>
          </cell>
          <cell r="E235" t="str">
            <v>Día</v>
          </cell>
          <cell r="F235">
            <v>600</v>
          </cell>
          <cell r="G235">
            <v>1200</v>
          </cell>
          <cell r="H235">
            <v>0</v>
          </cell>
        </row>
        <row r="236">
          <cell r="A236">
            <v>12</v>
          </cell>
          <cell r="B236" t="str">
            <v>Riostra Perfil HSS 6 x 6 x 1/2 - [40 ft] ASTM A50</v>
          </cell>
          <cell r="C236">
            <v>43.044619422572175</v>
          </cell>
          <cell r="D236">
            <v>0</v>
          </cell>
          <cell r="E236" t="str">
            <v>pl</v>
          </cell>
          <cell r="F236" t="str">
            <v>Lbs</v>
          </cell>
          <cell r="G236">
            <v>67.08775</v>
          </cell>
          <cell r="H236">
            <v>2314.5300000000002</v>
          </cell>
        </row>
        <row r="237">
          <cell r="F237">
            <v>0</v>
          </cell>
        </row>
        <row r="238">
          <cell r="A238" t="str">
            <v>0.013</v>
          </cell>
          <cell r="B238" t="str">
            <v>Análisis de Costo Unitario de 001 P. A. de Placas, conectores de cortante y Conexones de Viga :</v>
          </cell>
          <cell r="C238">
            <v>0</v>
          </cell>
          <cell r="D238">
            <v>0</v>
          </cell>
          <cell r="E238">
            <v>0</v>
          </cell>
          <cell r="F238">
            <v>0</v>
          </cell>
          <cell r="G238">
            <v>0</v>
          </cell>
          <cell r="H238">
            <v>0</v>
          </cell>
        </row>
        <row r="239">
          <cell r="A239" t="str">
            <v>a)</v>
          </cell>
          <cell r="B239" t="str">
            <v>Materiales:</v>
          </cell>
          <cell r="C239">
            <v>0</v>
          </cell>
          <cell r="D239">
            <v>0</v>
          </cell>
          <cell r="E239">
            <v>0</v>
          </cell>
          <cell r="F239">
            <v>0</v>
          </cell>
          <cell r="G239">
            <v>0</v>
          </cell>
          <cell r="H239">
            <v>0</v>
          </cell>
        </row>
        <row r="240">
          <cell r="A240">
            <v>0</v>
          </cell>
          <cell r="B240" t="str">
            <v>Placas &amp; Angulares</v>
          </cell>
          <cell r="C240">
            <v>0</v>
          </cell>
          <cell r="D240">
            <v>0</v>
          </cell>
          <cell r="E240">
            <v>0</v>
          </cell>
          <cell r="F240">
            <v>0</v>
          </cell>
          <cell r="G240">
            <v>0</v>
          </cell>
          <cell r="H240">
            <v>0</v>
          </cell>
        </row>
        <row r="241">
          <cell r="A241">
            <v>0</v>
          </cell>
          <cell r="B241" t="str">
            <v>Conexión DET 1</v>
          </cell>
          <cell r="C241">
            <v>24</v>
          </cell>
          <cell r="D241">
            <v>0</v>
          </cell>
          <cell r="E241">
            <v>0</v>
          </cell>
          <cell r="F241">
            <v>0</v>
          </cell>
          <cell r="G241">
            <v>0</v>
          </cell>
          <cell r="H241">
            <v>0</v>
          </cell>
        </row>
        <row r="242">
          <cell r="A242" t="str">
            <v>Plancha</v>
          </cell>
          <cell r="B242" t="str">
            <v>Plancha 4' x 8 ' x 3/4'' ASTM A36</v>
          </cell>
          <cell r="C242">
            <v>1.3135416666666666</v>
          </cell>
          <cell r="D242">
            <v>9.8021274162187089E-2</v>
          </cell>
          <cell r="E242" t="str">
            <v>Ud</v>
          </cell>
          <cell r="F242">
            <v>23550</v>
          </cell>
          <cell r="G242">
            <v>33966.089999999997</v>
          </cell>
          <cell r="H242">
            <v>0</v>
          </cell>
        </row>
        <row r="243">
          <cell r="A243" t="str">
            <v>Plancha</v>
          </cell>
          <cell r="B243" t="str">
            <v>Plancha 4' x 8 ' x 1 1/4'' ASTM A36</v>
          </cell>
          <cell r="C243">
            <v>0.71614583333333337</v>
          </cell>
          <cell r="D243">
            <v>4.7272727272727216E-2</v>
          </cell>
          <cell r="E243" t="str">
            <v>Ud</v>
          </cell>
          <cell r="F243">
            <v>43265.56</v>
          </cell>
          <cell r="G243">
            <v>32449.17</v>
          </cell>
          <cell r="H243">
            <v>0</v>
          </cell>
        </row>
        <row r="244">
          <cell r="A244" t="str">
            <v>Conexió</v>
          </cell>
          <cell r="B244" t="str">
            <v>Conexión DET 2</v>
          </cell>
          <cell r="C244">
            <v>4</v>
          </cell>
          <cell r="D244">
            <v>0</v>
          </cell>
          <cell r="E244">
            <v>0</v>
          </cell>
          <cell r="F244">
            <v>0</v>
          </cell>
          <cell r="G244">
            <v>0</v>
          </cell>
          <cell r="H244">
            <v>0</v>
          </cell>
        </row>
        <row r="245">
          <cell r="A245" t="str">
            <v>Plancha</v>
          </cell>
          <cell r="B245" t="str">
            <v>Plancha 4' x 8 ' x 3/4'' ASTM A36</v>
          </cell>
          <cell r="C245">
            <v>0.21892361111111111</v>
          </cell>
          <cell r="D245">
            <v>9.8021274162187089E-2</v>
          </cell>
          <cell r="E245" t="str">
            <v>Ud</v>
          </cell>
          <cell r="F245">
            <v>23550</v>
          </cell>
          <cell r="G245">
            <v>5661.01</v>
          </cell>
          <cell r="H245">
            <v>0</v>
          </cell>
        </row>
        <row r="246">
          <cell r="A246" t="str">
            <v>Plancha</v>
          </cell>
          <cell r="B246" t="str">
            <v>Plancha 4' x 8 ' x 3/4'' ASTM A36</v>
          </cell>
          <cell r="C246">
            <v>0.1193576388888889</v>
          </cell>
          <cell r="D246">
            <v>9.8021274162187089E-2</v>
          </cell>
          <cell r="E246" t="str">
            <v>Ud</v>
          </cell>
          <cell r="F246">
            <v>23550</v>
          </cell>
          <cell r="G246">
            <v>3086.4</v>
          </cell>
          <cell r="H246">
            <v>0</v>
          </cell>
        </row>
        <row r="247">
          <cell r="A247" t="str">
            <v>Conexió</v>
          </cell>
          <cell r="B247" t="str">
            <v>Conexión DET 3</v>
          </cell>
          <cell r="C247">
            <v>8</v>
          </cell>
          <cell r="D247">
            <v>0</v>
          </cell>
          <cell r="E247">
            <v>0</v>
          </cell>
          <cell r="F247">
            <v>0</v>
          </cell>
          <cell r="G247">
            <v>0</v>
          </cell>
          <cell r="H247">
            <v>0</v>
          </cell>
        </row>
        <row r="248">
          <cell r="A248" t="str">
            <v>Angular</v>
          </cell>
          <cell r="B248" t="str">
            <v>Angular L 4'' x 4'' x 3/8'' - 20'</v>
          </cell>
          <cell r="C248">
            <v>0.96666666666666656</v>
          </cell>
          <cell r="D248">
            <v>3.4482758620689766E-2</v>
          </cell>
          <cell r="E248" t="str">
            <v>Ud</v>
          </cell>
          <cell r="F248">
            <v>4995</v>
          </cell>
          <cell r="G248">
            <v>4995</v>
          </cell>
          <cell r="H248">
            <v>0</v>
          </cell>
        </row>
        <row r="249">
          <cell r="A249" t="str">
            <v>Perno ø</v>
          </cell>
          <cell r="B249" t="str">
            <v>Perno ø 3/4'' x 1 3/4'' A325 N</v>
          </cell>
          <cell r="C249">
            <v>80</v>
          </cell>
          <cell r="D249">
            <v>0</v>
          </cell>
          <cell r="E249" t="str">
            <v>Ud</v>
          </cell>
          <cell r="F249">
            <v>31.07</v>
          </cell>
          <cell r="G249">
            <v>2485.6</v>
          </cell>
          <cell r="H249">
            <v>0</v>
          </cell>
        </row>
        <row r="250">
          <cell r="A250" t="str">
            <v>Conexió</v>
          </cell>
          <cell r="B250" t="str">
            <v>Conexión DET 4</v>
          </cell>
          <cell r="C250">
            <v>4</v>
          </cell>
          <cell r="D250">
            <v>0</v>
          </cell>
          <cell r="E250">
            <v>0</v>
          </cell>
          <cell r="F250">
            <v>0</v>
          </cell>
          <cell r="G250">
            <v>0</v>
          </cell>
          <cell r="H250">
            <v>0</v>
          </cell>
        </row>
        <row r="251">
          <cell r="A251" t="str">
            <v>Plancha</v>
          </cell>
          <cell r="B251" t="str">
            <v>Plancha 4' x 8 ' x 3/8'' ASTM A36</v>
          </cell>
          <cell r="C251">
            <v>5.859375E-2</v>
          </cell>
          <cell r="D251">
            <v>9.7927090779127854E-2</v>
          </cell>
          <cell r="E251" t="str">
            <v>Ud</v>
          </cell>
          <cell r="F251">
            <v>11750</v>
          </cell>
          <cell r="G251">
            <v>755.9</v>
          </cell>
          <cell r="H251">
            <v>0</v>
          </cell>
        </row>
        <row r="252">
          <cell r="A252" t="str">
            <v>Perno ø</v>
          </cell>
          <cell r="B252" t="str">
            <v>Perno ø 3/4'' x 1 3/4'' A325 N</v>
          </cell>
          <cell r="C252">
            <v>20</v>
          </cell>
          <cell r="D252">
            <v>0</v>
          </cell>
          <cell r="E252" t="str">
            <v>Ud</v>
          </cell>
          <cell r="F252">
            <v>31.07</v>
          </cell>
          <cell r="G252">
            <v>621.4</v>
          </cell>
          <cell r="H252">
            <v>0</v>
          </cell>
        </row>
        <row r="253">
          <cell r="A253" t="str">
            <v>Conexió</v>
          </cell>
          <cell r="B253" t="str">
            <v>Conexión DET 5</v>
          </cell>
          <cell r="C253">
            <v>12</v>
          </cell>
          <cell r="D253">
            <v>0</v>
          </cell>
          <cell r="E253">
            <v>0</v>
          </cell>
          <cell r="F253">
            <v>0</v>
          </cell>
          <cell r="G253">
            <v>0</v>
          </cell>
          <cell r="H253">
            <v>0</v>
          </cell>
        </row>
        <row r="254">
          <cell r="A254" t="str">
            <v>Plancha</v>
          </cell>
          <cell r="B254" t="str">
            <v>Plancha 4' x 8 ' x 3/8'' ASTM A36</v>
          </cell>
          <cell r="C254">
            <v>0.17578125</v>
          </cell>
          <cell r="D254">
            <v>9.7927090779127854E-2</v>
          </cell>
          <cell r="E254" t="str">
            <v>Ud</v>
          </cell>
          <cell r="F254">
            <v>11750</v>
          </cell>
          <cell r="G254">
            <v>2267.69</v>
          </cell>
          <cell r="H254">
            <v>0</v>
          </cell>
        </row>
        <row r="255">
          <cell r="A255" t="str">
            <v>Perno ø</v>
          </cell>
          <cell r="B255" t="str">
            <v>Perno ø 3/4'' x 1 3/4'' A325 N</v>
          </cell>
          <cell r="C255">
            <v>60</v>
          </cell>
          <cell r="D255">
            <v>0</v>
          </cell>
          <cell r="E255" t="str">
            <v>Ud</v>
          </cell>
          <cell r="F255">
            <v>31.07</v>
          </cell>
          <cell r="G255">
            <v>1864.2</v>
          </cell>
          <cell r="H255">
            <v>0</v>
          </cell>
        </row>
        <row r="256">
          <cell r="A256" t="str">
            <v>Conexió</v>
          </cell>
          <cell r="B256" t="str">
            <v>Conexión DET 6</v>
          </cell>
          <cell r="C256">
            <v>22</v>
          </cell>
          <cell r="D256">
            <v>0</v>
          </cell>
          <cell r="E256">
            <v>0</v>
          </cell>
          <cell r="F256">
            <v>0</v>
          </cell>
          <cell r="G256">
            <v>0</v>
          </cell>
          <cell r="H256">
            <v>0</v>
          </cell>
        </row>
        <row r="257">
          <cell r="A257" t="str">
            <v>Plancha</v>
          </cell>
          <cell r="B257" t="str">
            <v>Plancha 4' x 8 ' x 3/8'' ASTM A36</v>
          </cell>
          <cell r="C257">
            <v>0.193359375</v>
          </cell>
          <cell r="D257">
            <v>9.7927090779127854E-2</v>
          </cell>
          <cell r="E257" t="str">
            <v>Ud</v>
          </cell>
          <cell r="F257">
            <v>11750</v>
          </cell>
          <cell r="G257">
            <v>2494.46</v>
          </cell>
          <cell r="H257">
            <v>0</v>
          </cell>
        </row>
        <row r="258">
          <cell r="A258" t="str">
            <v>Perno ø</v>
          </cell>
          <cell r="B258" t="str">
            <v>Perno ø 3/4'' x 1 3/4'' A325 N</v>
          </cell>
          <cell r="C258">
            <v>66</v>
          </cell>
          <cell r="D258">
            <v>0</v>
          </cell>
          <cell r="E258" t="str">
            <v>Ud</v>
          </cell>
          <cell r="F258">
            <v>31.07</v>
          </cell>
          <cell r="G258">
            <v>2050.62</v>
          </cell>
          <cell r="H258">
            <v>0</v>
          </cell>
        </row>
        <row r="259">
          <cell r="A259" t="str">
            <v>Conexió</v>
          </cell>
          <cell r="B259" t="str">
            <v>Conexión DET 7</v>
          </cell>
          <cell r="C259">
            <v>106</v>
          </cell>
          <cell r="D259">
            <v>0</v>
          </cell>
          <cell r="E259">
            <v>0</v>
          </cell>
          <cell r="F259">
            <v>0</v>
          </cell>
          <cell r="G259">
            <v>0</v>
          </cell>
          <cell r="H259">
            <v>0</v>
          </cell>
        </row>
        <row r="260">
          <cell r="A260" t="str">
            <v>Plancha</v>
          </cell>
          <cell r="B260" t="str">
            <v>Plancha 4' x 8 ' x 1/4'' ASTM A36</v>
          </cell>
          <cell r="C260">
            <v>0.931640625</v>
          </cell>
          <cell r="D260">
            <v>7.337526205450734E-2</v>
          </cell>
          <cell r="E260" t="str">
            <v>Ud</v>
          </cell>
          <cell r="F260">
            <v>7841.28</v>
          </cell>
          <cell r="G260">
            <v>7841.28</v>
          </cell>
          <cell r="H260">
            <v>0</v>
          </cell>
        </row>
        <row r="261">
          <cell r="A261" t="str">
            <v>Perno ø</v>
          </cell>
          <cell r="B261" t="str">
            <v>Perno ø 3/4'' x 1 3/4'' A325 N</v>
          </cell>
          <cell r="C261">
            <v>318</v>
          </cell>
          <cell r="D261">
            <v>0</v>
          </cell>
          <cell r="E261" t="str">
            <v>Ud</v>
          </cell>
          <cell r="F261">
            <v>31.07</v>
          </cell>
          <cell r="G261">
            <v>9880.26</v>
          </cell>
          <cell r="H261">
            <v>0</v>
          </cell>
        </row>
        <row r="262">
          <cell r="A262" t="str">
            <v>Conexió</v>
          </cell>
          <cell r="B262" t="str">
            <v>Conexión DET B1</v>
          </cell>
          <cell r="C262">
            <v>4</v>
          </cell>
          <cell r="D262">
            <v>0</v>
          </cell>
          <cell r="E262">
            <v>0</v>
          </cell>
          <cell r="F262">
            <v>0</v>
          </cell>
          <cell r="G262">
            <v>0</v>
          </cell>
          <cell r="H262">
            <v>0</v>
          </cell>
        </row>
        <row r="263">
          <cell r="A263" t="str">
            <v>Plancha</v>
          </cell>
          <cell r="B263" t="str">
            <v>Plancha 4' x 8 ' x 1/2'' ASTM A36</v>
          </cell>
          <cell r="C263">
            <v>0.14322916666666666</v>
          </cell>
          <cell r="D263">
            <v>0.76202020511016433</v>
          </cell>
          <cell r="E263" t="str">
            <v>Ud</v>
          </cell>
          <cell r="F263">
            <v>18900</v>
          </cell>
          <cell r="G263">
            <v>4769.84</v>
          </cell>
          <cell r="H263">
            <v>0</v>
          </cell>
        </row>
        <row r="264">
          <cell r="A264" t="str">
            <v>Conexió</v>
          </cell>
          <cell r="B264" t="str">
            <v>Conexión DET B2</v>
          </cell>
          <cell r="C264">
            <v>2</v>
          </cell>
          <cell r="D264">
            <v>0</v>
          </cell>
          <cell r="E264">
            <v>0</v>
          </cell>
          <cell r="F264">
            <v>0</v>
          </cell>
          <cell r="G264">
            <v>0</v>
          </cell>
          <cell r="H264">
            <v>0</v>
          </cell>
        </row>
        <row r="265">
          <cell r="A265" t="str">
            <v>Plancha</v>
          </cell>
          <cell r="B265" t="str">
            <v>Plancha 4' x 8 ' x 1/2'' ASTM A36</v>
          </cell>
          <cell r="C265">
            <v>2.7940538194444444E-2</v>
          </cell>
          <cell r="D265">
            <v>0.76202020511016433</v>
          </cell>
          <cell r="E265" t="str">
            <v>Ud</v>
          </cell>
          <cell r="F265">
            <v>18900</v>
          </cell>
          <cell r="G265">
            <v>930.48</v>
          </cell>
          <cell r="H265">
            <v>0</v>
          </cell>
        </row>
        <row r="266">
          <cell r="A266" t="str">
            <v>Pintura</v>
          </cell>
          <cell r="B266" t="str">
            <v>Pintura</v>
          </cell>
          <cell r="C266">
            <v>0</v>
          </cell>
          <cell r="D266">
            <v>0</v>
          </cell>
          <cell r="E266">
            <v>0</v>
          </cell>
          <cell r="F266">
            <v>0</v>
          </cell>
          <cell r="G266">
            <v>0</v>
          </cell>
          <cell r="H266">
            <v>0</v>
          </cell>
        </row>
        <row r="267">
          <cell r="A267" t="str">
            <v>Pintura</v>
          </cell>
          <cell r="B267" t="str">
            <v>Pintura Multi-Purpose Epoxy Haze Gray</v>
          </cell>
          <cell r="C267">
            <v>4.9900972222222224</v>
          </cell>
          <cell r="D267">
            <v>3.1126905187964009E-2</v>
          </cell>
          <cell r="E267" t="str">
            <v>Cub.</v>
          </cell>
          <cell r="F267">
            <v>6991.53</v>
          </cell>
          <cell r="G267">
            <v>35974.379999999997</v>
          </cell>
          <cell r="H267">
            <v>0</v>
          </cell>
        </row>
        <row r="268">
          <cell r="A268" t="str">
            <v>Pintura</v>
          </cell>
          <cell r="B268" t="str">
            <v>Pintura High Gloss Urethane Gris Perla</v>
          </cell>
          <cell r="C268">
            <v>49.900972222222222</v>
          </cell>
          <cell r="D268">
            <v>1.2758369610331095E-3</v>
          </cell>
          <cell r="E268" t="str">
            <v>Gls</v>
          </cell>
          <cell r="F268">
            <v>2542.37</v>
          </cell>
          <cell r="G268">
            <v>127028.6</v>
          </cell>
          <cell r="H268">
            <v>0</v>
          </cell>
        </row>
        <row r="269">
          <cell r="A269" t="str">
            <v>Miscela</v>
          </cell>
          <cell r="B269" t="str">
            <v>Miscelaneos</v>
          </cell>
          <cell r="C269">
            <v>0</v>
          </cell>
          <cell r="D269">
            <v>0</v>
          </cell>
          <cell r="E269">
            <v>0</v>
          </cell>
          <cell r="F269">
            <v>0</v>
          </cell>
          <cell r="G269">
            <v>0</v>
          </cell>
          <cell r="H269">
            <v>0</v>
          </cell>
        </row>
        <row r="270">
          <cell r="A270" t="str">
            <v>Electro</v>
          </cell>
          <cell r="B270" t="str">
            <v>Electrodo E70XX Universal 1/8''</v>
          </cell>
          <cell r="C270">
            <v>100</v>
          </cell>
          <cell r="D270">
            <v>1.8132232974332177E-3</v>
          </cell>
          <cell r="E270" t="str">
            <v>Lbs</v>
          </cell>
          <cell r="F270">
            <v>55.34</v>
          </cell>
          <cell r="G270">
            <v>5544.03</v>
          </cell>
          <cell r="H270">
            <v>0</v>
          </cell>
        </row>
        <row r="271">
          <cell r="A271" t="str">
            <v>Acetile</v>
          </cell>
          <cell r="B271" t="str">
            <v>Acetileno 390</v>
          </cell>
          <cell r="C271">
            <v>200</v>
          </cell>
          <cell r="D271">
            <v>2.9124228170907001E-4</v>
          </cell>
          <cell r="E271" t="str">
            <v>p3</v>
          </cell>
          <cell r="F271">
            <v>11.39</v>
          </cell>
          <cell r="G271">
            <v>2278.66</v>
          </cell>
          <cell r="H271">
            <v>0</v>
          </cell>
        </row>
        <row r="272">
          <cell r="A272" t="str">
            <v>Oxigeno</v>
          </cell>
          <cell r="B272" t="str">
            <v>Oxigeno Industrial 220</v>
          </cell>
          <cell r="C272">
            <v>150</v>
          </cell>
          <cell r="D272">
            <v>2.5130553102724074E-4</v>
          </cell>
          <cell r="E272" t="str">
            <v>p3</v>
          </cell>
          <cell r="F272">
            <v>3.17</v>
          </cell>
          <cell r="G272">
            <v>475.62</v>
          </cell>
          <cell r="H272">
            <v>0</v>
          </cell>
        </row>
        <row r="273">
          <cell r="A273" t="str">
            <v>Disco p</v>
          </cell>
          <cell r="B273" t="str">
            <v>Disco p/ esmerilar</v>
          </cell>
          <cell r="C273">
            <v>15</v>
          </cell>
          <cell r="D273">
            <v>2.6560766884754826E-3</v>
          </cell>
          <cell r="E273" t="str">
            <v>Ud</v>
          </cell>
          <cell r="F273">
            <v>340</v>
          </cell>
          <cell r="G273">
            <v>5113.55</v>
          </cell>
          <cell r="H273">
            <v>0</v>
          </cell>
        </row>
        <row r="274">
          <cell r="A274" t="str">
            <v>b)</v>
          </cell>
          <cell r="B274" t="str">
            <v>Fabricación:</v>
          </cell>
          <cell r="C274">
            <v>0</v>
          </cell>
          <cell r="D274">
            <v>0</v>
          </cell>
          <cell r="E274">
            <v>0</v>
          </cell>
          <cell r="F274">
            <v>0</v>
          </cell>
          <cell r="G274">
            <v>0</v>
          </cell>
          <cell r="H274">
            <v>0</v>
          </cell>
        </row>
        <row r="275">
          <cell r="A275">
            <v>0</v>
          </cell>
          <cell r="B275" t="str">
            <v xml:space="preserve">SandBlasting </v>
          </cell>
          <cell r="C275">
            <v>124.75243055555556</v>
          </cell>
          <cell r="D275">
            <v>2.7020278965390171E-4</v>
          </cell>
          <cell r="E275" t="str">
            <v>m2</v>
          </cell>
          <cell r="F275">
            <v>200</v>
          </cell>
          <cell r="G275">
            <v>24957.23</v>
          </cell>
          <cell r="H275">
            <v>0</v>
          </cell>
        </row>
        <row r="276">
          <cell r="A276">
            <v>0</v>
          </cell>
          <cell r="B276" t="str">
            <v>Fabricación Estructura Metalica - Placa</v>
          </cell>
          <cell r="C276">
            <v>1.7670180555555555</v>
          </cell>
          <cell r="D276">
            <v>2.2029350310709381E-4</v>
          </cell>
          <cell r="E276" t="str">
            <v>Ton</v>
          </cell>
          <cell r="F276">
            <v>33069.339999999997</v>
          </cell>
          <cell r="G276">
            <v>58446.99</v>
          </cell>
          <cell r="H276">
            <v>0</v>
          </cell>
        </row>
        <row r="277">
          <cell r="A277" t="str">
            <v>c)</v>
          </cell>
          <cell r="B277" t="str">
            <v>Operación Instalación:</v>
          </cell>
          <cell r="C277">
            <v>0</v>
          </cell>
          <cell r="D277">
            <v>0</v>
          </cell>
          <cell r="E277">
            <v>0</v>
          </cell>
          <cell r="F277">
            <v>0</v>
          </cell>
          <cell r="G277">
            <v>0</v>
          </cell>
          <cell r="H277">
            <v>0</v>
          </cell>
        </row>
        <row r="278">
          <cell r="A278">
            <v>0</v>
          </cell>
          <cell r="B278" t="str">
            <v>Soldadura de Campo:</v>
          </cell>
          <cell r="C278">
            <v>0</v>
          </cell>
          <cell r="D278">
            <v>0</v>
          </cell>
          <cell r="E278">
            <v>0</v>
          </cell>
          <cell r="F278">
            <v>0</v>
          </cell>
          <cell r="G278">
            <v>0</v>
          </cell>
          <cell r="H278">
            <v>0</v>
          </cell>
        </row>
        <row r="279">
          <cell r="A279">
            <v>0</v>
          </cell>
          <cell r="B279" t="str">
            <v>MO-1001-11 [SEM] Soldadores - Estructura Metalica</v>
          </cell>
          <cell r="C279">
            <v>15</v>
          </cell>
          <cell r="D279">
            <v>0</v>
          </cell>
          <cell r="E279" t="str">
            <v>Día</v>
          </cell>
          <cell r="F279">
            <v>1186.8</v>
          </cell>
          <cell r="G279">
            <v>17802</v>
          </cell>
          <cell r="H279">
            <v>0</v>
          </cell>
        </row>
        <row r="280">
          <cell r="A280">
            <v>0</v>
          </cell>
          <cell r="B280" t="str">
            <v>Pintura:</v>
          </cell>
          <cell r="C280">
            <v>0</v>
          </cell>
          <cell r="D280">
            <v>0</v>
          </cell>
          <cell r="E280">
            <v>0</v>
          </cell>
          <cell r="F280">
            <v>0</v>
          </cell>
          <cell r="G280">
            <v>0</v>
          </cell>
          <cell r="H280">
            <v>0</v>
          </cell>
        </row>
        <row r="281">
          <cell r="A281">
            <v>0</v>
          </cell>
          <cell r="B281" t="str">
            <v>MO-1001-12 [PEM] Pintor Estructura Metalica</v>
          </cell>
          <cell r="C281">
            <v>15</v>
          </cell>
          <cell r="D281">
            <v>0</v>
          </cell>
          <cell r="E281" t="str">
            <v>Día</v>
          </cell>
          <cell r="F281">
            <v>948.75</v>
          </cell>
          <cell r="G281">
            <v>14231.25</v>
          </cell>
          <cell r="H281">
            <v>0</v>
          </cell>
        </row>
        <row r="282">
          <cell r="A282" t="str">
            <v>d)</v>
          </cell>
          <cell r="B282" t="str">
            <v>Herramientas, Servicios:</v>
          </cell>
          <cell r="C282">
            <v>0</v>
          </cell>
          <cell r="D282">
            <v>0</v>
          </cell>
          <cell r="E282">
            <v>0</v>
          </cell>
          <cell r="F282">
            <v>0</v>
          </cell>
          <cell r="G282">
            <v>0</v>
          </cell>
          <cell r="H282">
            <v>0</v>
          </cell>
        </row>
        <row r="283">
          <cell r="A283">
            <v>0</v>
          </cell>
          <cell r="B283" t="str">
            <v>Compresor p/ Pintura</v>
          </cell>
          <cell r="C283">
            <v>7.5</v>
          </cell>
          <cell r="D283">
            <v>0</v>
          </cell>
          <cell r="E283" t="str">
            <v>Día</v>
          </cell>
          <cell r="F283">
            <v>600</v>
          </cell>
          <cell r="G283">
            <v>4500</v>
          </cell>
          <cell r="H283">
            <v>0</v>
          </cell>
        </row>
        <row r="284">
          <cell r="A284">
            <v>13</v>
          </cell>
          <cell r="B284" t="str">
            <v>Placas, conectores de cortante y Conexones de Viga</v>
          </cell>
          <cell r="C284">
            <v>1</v>
          </cell>
          <cell r="D284">
            <v>0</v>
          </cell>
          <cell r="E284" t="str">
            <v>P. A.</v>
          </cell>
          <cell r="F284" t="str">
            <v>Lbs</v>
          </cell>
          <cell r="G284">
            <v>116.71406206155537</v>
          </cell>
          <cell r="H284">
            <v>412471.71</v>
          </cell>
        </row>
        <row r="285">
          <cell r="F285">
            <v>0</v>
          </cell>
        </row>
        <row r="286">
          <cell r="A286" t="str">
            <v>0.014</v>
          </cell>
          <cell r="B286" t="str">
            <v>Análisis de Costo Unitario de 001 Ud de Escalera Metalica 1 :</v>
          </cell>
          <cell r="C286">
            <v>0</v>
          </cell>
          <cell r="D286">
            <v>0</v>
          </cell>
          <cell r="E286">
            <v>0</v>
          </cell>
          <cell r="F286">
            <v>0</v>
          </cell>
          <cell r="G286">
            <v>0</v>
          </cell>
          <cell r="H286">
            <v>0</v>
          </cell>
        </row>
        <row r="287">
          <cell r="A287" t="str">
            <v>a)</v>
          </cell>
          <cell r="B287" t="str">
            <v>Materiales:</v>
          </cell>
          <cell r="C287">
            <v>0</v>
          </cell>
          <cell r="D287">
            <v>0</v>
          </cell>
          <cell r="E287">
            <v>0</v>
          </cell>
          <cell r="F287">
            <v>0</v>
          </cell>
          <cell r="G287">
            <v>0</v>
          </cell>
          <cell r="H287">
            <v>0</v>
          </cell>
        </row>
        <row r="288">
          <cell r="A288">
            <v>0</v>
          </cell>
          <cell r="B288" t="str">
            <v>Largueros</v>
          </cell>
          <cell r="C288">
            <v>0</v>
          </cell>
          <cell r="D288">
            <v>0</v>
          </cell>
          <cell r="E288">
            <v>0</v>
          </cell>
          <cell r="F288">
            <v>0</v>
          </cell>
          <cell r="G288">
            <v>0</v>
          </cell>
          <cell r="H288">
            <v>0</v>
          </cell>
        </row>
        <row r="289">
          <cell r="A289">
            <v>0</v>
          </cell>
          <cell r="B289" t="str">
            <v>Perfil W12x26 - [30 ft] ASTM A50</v>
          </cell>
          <cell r="C289">
            <v>1.2904636920384953</v>
          </cell>
          <cell r="D289">
            <v>6.4670658682634746E-2</v>
          </cell>
          <cell r="E289" t="str">
            <v>Ud</v>
          </cell>
          <cell r="F289">
            <v>18900</v>
          </cell>
          <cell r="G289">
            <v>25967.07</v>
          </cell>
          <cell r="H289">
            <v>0</v>
          </cell>
        </row>
        <row r="290">
          <cell r="A290">
            <v>0</v>
          </cell>
          <cell r="B290" t="str">
            <v>Columnas</v>
          </cell>
          <cell r="C290">
            <v>0</v>
          </cell>
          <cell r="D290">
            <v>0</v>
          </cell>
          <cell r="E290">
            <v>0</v>
          </cell>
          <cell r="F290">
            <v>0</v>
          </cell>
          <cell r="G290">
            <v>0</v>
          </cell>
          <cell r="H290">
            <v>0</v>
          </cell>
        </row>
        <row r="291">
          <cell r="A291">
            <v>0</v>
          </cell>
          <cell r="B291" t="str">
            <v>Perfil W10x33 - [30 ft] ASTM A50</v>
          </cell>
          <cell r="C291">
            <v>0.2668416447944007</v>
          </cell>
          <cell r="D291">
            <v>0.24918032786885236</v>
          </cell>
          <cell r="E291" t="str">
            <v>Ud</v>
          </cell>
          <cell r="F291">
            <v>21800</v>
          </cell>
          <cell r="G291">
            <v>7266.67</v>
          </cell>
          <cell r="H291">
            <v>0</v>
          </cell>
        </row>
        <row r="292">
          <cell r="A292">
            <v>0</v>
          </cell>
          <cell r="B292" t="str">
            <v>Huellas</v>
          </cell>
          <cell r="C292">
            <v>0</v>
          </cell>
          <cell r="D292">
            <v>0</v>
          </cell>
          <cell r="E292">
            <v>0</v>
          </cell>
          <cell r="F292">
            <v>0</v>
          </cell>
          <cell r="G292">
            <v>0</v>
          </cell>
          <cell r="H292">
            <v>0</v>
          </cell>
        </row>
        <row r="293">
          <cell r="A293">
            <v>0</v>
          </cell>
          <cell r="B293" t="str">
            <v>Plancha Corrugada 4' x 8' x 1/4''</v>
          </cell>
          <cell r="C293">
            <v>2.0585978671957346</v>
          </cell>
          <cell r="D293">
            <v>4.3571891891891392E-3</v>
          </cell>
          <cell r="E293" t="str">
            <v>Ud</v>
          </cell>
          <cell r="F293">
            <v>8850</v>
          </cell>
          <cell r="G293">
            <v>18297.97</v>
          </cell>
          <cell r="H293">
            <v>0</v>
          </cell>
        </row>
        <row r="294">
          <cell r="A294">
            <v>0</v>
          </cell>
          <cell r="B294" t="str">
            <v>Angular L 2 ½'' x 2 ½'' x ¼'' - 20'</v>
          </cell>
          <cell r="C294">
            <v>3.3464566929133861</v>
          </cell>
          <cell r="D294">
            <v>1.5999999999999973E-2</v>
          </cell>
          <cell r="E294" t="str">
            <v>Ud</v>
          </cell>
          <cell r="F294">
            <v>1650</v>
          </cell>
          <cell r="G294">
            <v>5610</v>
          </cell>
          <cell r="H294">
            <v>0</v>
          </cell>
        </row>
        <row r="295">
          <cell r="A295">
            <v>0</v>
          </cell>
          <cell r="B295" t="str">
            <v>Placas</v>
          </cell>
          <cell r="C295">
            <v>0</v>
          </cell>
          <cell r="D295">
            <v>0</v>
          </cell>
          <cell r="E295">
            <v>0</v>
          </cell>
          <cell r="F295">
            <v>0</v>
          </cell>
          <cell r="G295">
            <v>0</v>
          </cell>
          <cell r="H295">
            <v>0</v>
          </cell>
        </row>
        <row r="296">
          <cell r="A296">
            <v>0</v>
          </cell>
          <cell r="B296" t="str">
            <v>Plancha 4' x 8 ' x 3/4'' ASTM A36</v>
          </cell>
          <cell r="C296">
            <v>0.3125</v>
          </cell>
          <cell r="D296">
            <v>9.8021274162187089E-2</v>
          </cell>
          <cell r="E296" t="str">
            <v>Ud</v>
          </cell>
          <cell r="F296">
            <v>23550</v>
          </cell>
          <cell r="G296">
            <v>8080.75</v>
          </cell>
          <cell r="H296">
            <v>0</v>
          </cell>
        </row>
        <row r="297">
          <cell r="A297">
            <v>0</v>
          </cell>
          <cell r="B297" t="str">
            <v>Plancha 4' x 8 ' x 3/8'' ASTM A36</v>
          </cell>
          <cell r="C297">
            <v>1.3834635416666666E-2</v>
          </cell>
          <cell r="D297">
            <v>9.7927090779127854E-2</v>
          </cell>
          <cell r="E297" t="str">
            <v>Ud</v>
          </cell>
          <cell r="F297">
            <v>11750</v>
          </cell>
          <cell r="G297">
            <v>178.48</v>
          </cell>
          <cell r="H297">
            <v>0</v>
          </cell>
        </row>
        <row r="298">
          <cell r="A298">
            <v>0</v>
          </cell>
          <cell r="B298" t="str">
            <v>Plancha 4' x 8 ' x 1/2'' ASTM A36</v>
          </cell>
          <cell r="C298">
            <v>5.6297743055555564E-2</v>
          </cell>
          <cell r="D298">
            <v>0.76202020511016433</v>
          </cell>
          <cell r="E298" t="str">
            <v>Ud</v>
          </cell>
          <cell r="F298">
            <v>18900</v>
          </cell>
          <cell r="G298">
            <v>1874.84</v>
          </cell>
          <cell r="H298">
            <v>0</v>
          </cell>
        </row>
        <row r="299">
          <cell r="A299">
            <v>0</v>
          </cell>
          <cell r="B299" t="str">
            <v>Tornilleria:</v>
          </cell>
          <cell r="C299">
            <v>0</v>
          </cell>
          <cell r="D299">
            <v>0</v>
          </cell>
          <cell r="E299">
            <v>0</v>
          </cell>
          <cell r="F299">
            <v>0</v>
          </cell>
          <cell r="G299">
            <v>0</v>
          </cell>
          <cell r="H299">
            <v>0</v>
          </cell>
        </row>
        <row r="300">
          <cell r="A300">
            <v>0</v>
          </cell>
          <cell r="B300" t="str">
            <v>Perno ø 5/8'' x 10'' F1554 A36</v>
          </cell>
          <cell r="C300">
            <v>16</v>
          </cell>
          <cell r="D300">
            <v>0</v>
          </cell>
          <cell r="E300" t="str">
            <v>Ud</v>
          </cell>
          <cell r="F300">
            <v>170</v>
          </cell>
          <cell r="G300">
            <v>2720</v>
          </cell>
          <cell r="H300">
            <v>0</v>
          </cell>
        </row>
        <row r="301">
          <cell r="A301">
            <v>0</v>
          </cell>
          <cell r="B301" t="str">
            <v>Perno ø 3/4'' x 1 3/4'' A325 N</v>
          </cell>
          <cell r="C301">
            <v>6</v>
          </cell>
          <cell r="D301">
            <v>0</v>
          </cell>
          <cell r="E301" t="str">
            <v>Ud</v>
          </cell>
          <cell r="F301">
            <v>31.07</v>
          </cell>
          <cell r="G301">
            <v>186.42</v>
          </cell>
          <cell r="H301">
            <v>0</v>
          </cell>
        </row>
        <row r="302">
          <cell r="A302">
            <v>0</v>
          </cell>
          <cell r="B302" t="str">
            <v>Baranda:</v>
          </cell>
          <cell r="C302">
            <v>0</v>
          </cell>
          <cell r="D302">
            <v>0</v>
          </cell>
          <cell r="E302">
            <v>0</v>
          </cell>
          <cell r="F302">
            <v>0</v>
          </cell>
          <cell r="G302">
            <v>0</v>
          </cell>
          <cell r="H302">
            <v>0</v>
          </cell>
        </row>
        <row r="303">
          <cell r="A303">
            <v>0</v>
          </cell>
          <cell r="B303" t="str">
            <v>Balaustres:</v>
          </cell>
          <cell r="C303">
            <v>0</v>
          </cell>
          <cell r="D303">
            <v>0</v>
          </cell>
          <cell r="E303">
            <v>0</v>
          </cell>
          <cell r="F303">
            <v>0</v>
          </cell>
          <cell r="G303">
            <v>0</v>
          </cell>
          <cell r="H303">
            <v>0</v>
          </cell>
        </row>
        <row r="304">
          <cell r="A304">
            <v>0</v>
          </cell>
          <cell r="B304" t="str">
            <v>Tubo Hierro ø 2'' x 20'</v>
          </cell>
          <cell r="C304">
            <v>1.4435695538057742</v>
          </cell>
          <cell r="D304">
            <v>1.1131588647254026E-2</v>
          </cell>
          <cell r="E304" t="str">
            <v>Ud</v>
          </cell>
          <cell r="F304">
            <v>1850</v>
          </cell>
          <cell r="G304">
            <v>2700.33</v>
          </cell>
          <cell r="H304">
            <v>0</v>
          </cell>
        </row>
        <row r="305">
          <cell r="A305">
            <v>0</v>
          </cell>
          <cell r="B305" t="str">
            <v>Barandales:</v>
          </cell>
          <cell r="C305">
            <v>0</v>
          </cell>
          <cell r="D305">
            <v>0</v>
          </cell>
          <cell r="E305">
            <v>0</v>
          </cell>
          <cell r="F305">
            <v>0</v>
          </cell>
          <cell r="G305">
            <v>0</v>
          </cell>
          <cell r="H305">
            <v>0</v>
          </cell>
        </row>
        <row r="306">
          <cell r="A306">
            <v>0</v>
          </cell>
          <cell r="B306" t="str">
            <v>Barra Lisa ø 1/4'' x 20'</v>
          </cell>
          <cell r="C306">
            <v>11.614173228346456</v>
          </cell>
          <cell r="D306">
            <v>2.8715003589376699E-3</v>
          </cell>
          <cell r="E306" t="str">
            <v>Ud</v>
          </cell>
          <cell r="F306">
            <v>97</v>
          </cell>
          <cell r="G306">
            <v>1129.81</v>
          </cell>
          <cell r="H306">
            <v>0</v>
          </cell>
        </row>
        <row r="307">
          <cell r="A307">
            <v>0</v>
          </cell>
          <cell r="B307" t="str">
            <v>Pasamanos</v>
          </cell>
          <cell r="C307">
            <v>0</v>
          </cell>
          <cell r="D307">
            <v>0</v>
          </cell>
          <cell r="E307">
            <v>0</v>
          </cell>
          <cell r="F307">
            <v>0</v>
          </cell>
          <cell r="G307">
            <v>0</v>
          </cell>
          <cell r="H307">
            <v>0</v>
          </cell>
        </row>
        <row r="308">
          <cell r="A308">
            <v>0</v>
          </cell>
          <cell r="B308" t="str">
            <v>Tubo Hierro ø 2'' x 20'</v>
          </cell>
          <cell r="C308">
            <v>1.9356955380577427</v>
          </cell>
          <cell r="D308">
            <v>1.1131588647254026E-2</v>
          </cell>
          <cell r="E308" t="str">
            <v>Ud</v>
          </cell>
          <cell r="F308">
            <v>1850</v>
          </cell>
          <cell r="G308">
            <v>3620.9</v>
          </cell>
          <cell r="H308">
            <v>0</v>
          </cell>
        </row>
        <row r="309">
          <cell r="A309">
            <v>0</v>
          </cell>
          <cell r="B309" t="str">
            <v>Pintura</v>
          </cell>
          <cell r="C309">
            <v>0</v>
          </cell>
          <cell r="D309">
            <v>0</v>
          </cell>
          <cell r="E309">
            <v>0</v>
          </cell>
          <cell r="F309">
            <v>0</v>
          </cell>
          <cell r="G309">
            <v>0</v>
          </cell>
          <cell r="H309">
            <v>0</v>
          </cell>
        </row>
        <row r="310">
          <cell r="A310">
            <v>0</v>
          </cell>
          <cell r="B310" t="str">
            <v>Pintura Multi-Purpose Epoxy Haze Gray</v>
          </cell>
          <cell r="C310">
            <v>7.519685039370079E-2</v>
          </cell>
          <cell r="D310">
            <v>3.1126905187964009E-2</v>
          </cell>
          <cell r="E310" t="str">
            <v>Cub.</v>
          </cell>
          <cell r="F310">
            <v>6991.53</v>
          </cell>
          <cell r="G310">
            <v>542.11</v>
          </cell>
          <cell r="H310">
            <v>0</v>
          </cell>
        </row>
        <row r="311">
          <cell r="A311">
            <v>0</v>
          </cell>
          <cell r="B311" t="str">
            <v>Pintura High Gloss Urethane Gris Perla</v>
          </cell>
          <cell r="C311">
            <v>0.75196850393700787</v>
          </cell>
          <cell r="D311">
            <v>1.2758369610331095E-3</v>
          </cell>
          <cell r="E311" t="str">
            <v>Gls</v>
          </cell>
          <cell r="F311">
            <v>2542.37</v>
          </cell>
          <cell r="G311">
            <v>1914.22</v>
          </cell>
          <cell r="H311">
            <v>0</v>
          </cell>
        </row>
        <row r="312">
          <cell r="A312">
            <v>0</v>
          </cell>
          <cell r="B312" t="str">
            <v>Grout</v>
          </cell>
          <cell r="C312">
            <v>0</v>
          </cell>
          <cell r="D312">
            <v>0</v>
          </cell>
          <cell r="E312">
            <v>0</v>
          </cell>
          <cell r="F312">
            <v>0</v>
          </cell>
          <cell r="G312">
            <v>0</v>
          </cell>
          <cell r="H312">
            <v>0</v>
          </cell>
        </row>
        <row r="313">
          <cell r="A313">
            <v>0</v>
          </cell>
          <cell r="B313" t="str">
            <v>Morteo Listo Grout 640 kg/cm²</v>
          </cell>
          <cell r="C313">
            <v>1</v>
          </cell>
          <cell r="D313">
            <v>4.5998160073597322E-3</v>
          </cell>
          <cell r="E313" t="str">
            <v>Fdas</v>
          </cell>
          <cell r="F313">
            <v>885</v>
          </cell>
          <cell r="G313">
            <v>889.07</v>
          </cell>
          <cell r="H313">
            <v>0</v>
          </cell>
        </row>
        <row r="314">
          <cell r="A314">
            <v>0</v>
          </cell>
          <cell r="B314" t="str">
            <v>Miscelaneos</v>
          </cell>
          <cell r="C314">
            <v>0</v>
          </cell>
          <cell r="D314">
            <v>0</v>
          </cell>
          <cell r="E314">
            <v>0</v>
          </cell>
          <cell r="F314">
            <v>0</v>
          </cell>
          <cell r="G314">
            <v>0</v>
          </cell>
          <cell r="H314">
            <v>0</v>
          </cell>
        </row>
        <row r="315">
          <cell r="A315">
            <v>0</v>
          </cell>
          <cell r="B315" t="str">
            <v>Electrodo E70XX Universal 1/8''</v>
          </cell>
          <cell r="C315">
            <v>0.24201091330380575</v>
          </cell>
          <cell r="D315">
            <v>1.8132232974332177E-3</v>
          </cell>
          <cell r="E315" t="str">
            <v>Lbs</v>
          </cell>
          <cell r="F315">
            <v>55.34</v>
          </cell>
          <cell r="G315">
            <v>13.42</v>
          </cell>
          <cell r="H315">
            <v>0</v>
          </cell>
        </row>
        <row r="316">
          <cell r="A316">
            <v>0</v>
          </cell>
          <cell r="B316" t="str">
            <v>Acetileno 390</v>
          </cell>
          <cell r="C316">
            <v>0.24201091330380575</v>
          </cell>
          <cell r="D316">
            <v>2.9124228170907001E-4</v>
          </cell>
          <cell r="E316" t="str">
            <v>p3</v>
          </cell>
          <cell r="F316">
            <v>11.39</v>
          </cell>
          <cell r="G316">
            <v>2.76</v>
          </cell>
          <cell r="H316">
            <v>0</v>
          </cell>
        </row>
        <row r="317">
          <cell r="A317">
            <v>0</v>
          </cell>
          <cell r="B317" t="str">
            <v>Oxigeno Industrial 220</v>
          </cell>
          <cell r="C317">
            <v>0.19360873064304462</v>
          </cell>
          <cell r="D317">
            <v>2.5130553102724074E-4</v>
          </cell>
          <cell r="E317" t="str">
            <v>p3</v>
          </cell>
          <cell r="F317">
            <v>3.17</v>
          </cell>
          <cell r="G317">
            <v>0.61</v>
          </cell>
          <cell r="H317">
            <v>0</v>
          </cell>
        </row>
        <row r="318">
          <cell r="A318">
            <v>0</v>
          </cell>
          <cell r="B318" t="str">
            <v>Disco p/ esmerilar</v>
          </cell>
          <cell r="C318">
            <v>0.26621200463418637</v>
          </cell>
          <cell r="D318">
            <v>2.6560766884754826E-3</v>
          </cell>
          <cell r="E318" t="str">
            <v>Ud</v>
          </cell>
          <cell r="F318">
            <v>340</v>
          </cell>
          <cell r="G318">
            <v>90.75</v>
          </cell>
          <cell r="H318">
            <v>0</v>
          </cell>
        </row>
        <row r="319">
          <cell r="A319" t="str">
            <v>b)</v>
          </cell>
          <cell r="B319" t="str">
            <v>Fabricación:</v>
          </cell>
          <cell r="C319">
            <v>0</v>
          </cell>
          <cell r="D319">
            <v>0</v>
          </cell>
          <cell r="E319">
            <v>0</v>
          </cell>
          <cell r="F319">
            <v>0</v>
          </cell>
          <cell r="G319">
            <v>0</v>
          </cell>
          <cell r="H319">
            <v>0</v>
          </cell>
        </row>
        <row r="320">
          <cell r="A320">
            <v>0</v>
          </cell>
          <cell r="B320" t="str">
            <v xml:space="preserve">SandBlasting </v>
          </cell>
          <cell r="C320">
            <v>1.1279527559055118</v>
          </cell>
          <cell r="D320">
            <v>2.7020278965390171E-4</v>
          </cell>
          <cell r="E320" t="str">
            <v>m2</v>
          </cell>
          <cell r="F320">
            <v>200</v>
          </cell>
          <cell r="G320">
            <v>225.65</v>
          </cell>
          <cell r="H320">
            <v>0</v>
          </cell>
        </row>
        <row r="321">
          <cell r="A321">
            <v>0</v>
          </cell>
          <cell r="B321" t="str">
            <v>Fabricación Estructura Metalica - Viga</v>
          </cell>
          <cell r="C321">
            <v>0.50328083989501315</v>
          </cell>
          <cell r="D321">
            <v>6.9186355473309881E-3</v>
          </cell>
          <cell r="E321" t="str">
            <v>Ton</v>
          </cell>
          <cell r="F321">
            <v>39683</v>
          </cell>
          <cell r="G321">
            <v>20109.87</v>
          </cell>
          <cell r="H321">
            <v>0</v>
          </cell>
        </row>
        <row r="322">
          <cell r="A322">
            <v>0</v>
          </cell>
          <cell r="B322" t="str">
            <v>Fabricación Estructura Metalica - Columna</v>
          </cell>
          <cell r="C322">
            <v>0.13208661417322837</v>
          </cell>
          <cell r="D322">
            <v>2.6939040234834798E-2</v>
          </cell>
          <cell r="E322" t="str">
            <v>Ton</v>
          </cell>
          <cell r="F322">
            <v>44092.45</v>
          </cell>
          <cell r="G322">
            <v>5980.92</v>
          </cell>
          <cell r="H322">
            <v>0</v>
          </cell>
        </row>
        <row r="323">
          <cell r="A323">
            <v>0</v>
          </cell>
          <cell r="B323" t="str">
            <v>Fabricación Estructura Metalica - Placa</v>
          </cell>
          <cell r="C323">
            <v>0.17133559027777778</v>
          </cell>
          <cell r="D323">
            <v>2.2029350310709381E-4</v>
          </cell>
          <cell r="E323" t="str">
            <v>Ton</v>
          </cell>
          <cell r="F323">
            <v>33069.339999999997</v>
          </cell>
          <cell r="G323">
            <v>5667.2</v>
          </cell>
          <cell r="H323">
            <v>0</v>
          </cell>
        </row>
        <row r="324">
          <cell r="A324" t="str">
            <v>c)</v>
          </cell>
          <cell r="B324" t="str">
            <v>Operación Instalación:</v>
          </cell>
          <cell r="C324">
            <v>0</v>
          </cell>
          <cell r="D324">
            <v>0</v>
          </cell>
          <cell r="E324">
            <v>0</v>
          </cell>
          <cell r="F324">
            <v>0</v>
          </cell>
          <cell r="G324">
            <v>0</v>
          </cell>
          <cell r="H324">
            <v>0</v>
          </cell>
        </row>
        <row r="325">
          <cell r="A325">
            <v>0</v>
          </cell>
          <cell r="B325" t="str">
            <v>Izaje:</v>
          </cell>
          <cell r="C325">
            <v>0</v>
          </cell>
          <cell r="D325">
            <v>0</v>
          </cell>
          <cell r="E325">
            <v>0</v>
          </cell>
          <cell r="F325">
            <v>0</v>
          </cell>
          <cell r="G325">
            <v>0</v>
          </cell>
          <cell r="H325">
            <v>0</v>
          </cell>
        </row>
        <row r="326">
          <cell r="A326">
            <v>0</v>
          </cell>
          <cell r="B326" t="str">
            <v>MO-1001-9 [MAM] Maestro de Carpinteria Metalica</v>
          </cell>
          <cell r="C326">
            <v>1</v>
          </cell>
          <cell r="D326">
            <v>0</v>
          </cell>
          <cell r="E326" t="str">
            <v>Día</v>
          </cell>
          <cell r="F326">
            <v>2040.1</v>
          </cell>
          <cell r="G326">
            <v>2040.1</v>
          </cell>
          <cell r="H326">
            <v>0</v>
          </cell>
        </row>
        <row r="327">
          <cell r="A327">
            <v>0</v>
          </cell>
          <cell r="B327" t="str">
            <v>Tornilleria:</v>
          </cell>
          <cell r="C327">
            <v>0</v>
          </cell>
          <cell r="D327">
            <v>0</v>
          </cell>
          <cell r="E327">
            <v>0</v>
          </cell>
          <cell r="F327">
            <v>0</v>
          </cell>
          <cell r="G327">
            <v>0</v>
          </cell>
          <cell r="H327">
            <v>0</v>
          </cell>
        </row>
        <row r="328">
          <cell r="A328">
            <v>0</v>
          </cell>
          <cell r="B328" t="str">
            <v>MO-1001-13 [AEM] Armadores Estructuras Metalica</v>
          </cell>
          <cell r="C328">
            <v>2</v>
          </cell>
          <cell r="D328">
            <v>0</v>
          </cell>
          <cell r="E328" t="str">
            <v>Día</v>
          </cell>
          <cell r="F328">
            <v>1186.8</v>
          </cell>
          <cell r="G328">
            <v>2373.6</v>
          </cell>
          <cell r="H328">
            <v>0</v>
          </cell>
        </row>
        <row r="329">
          <cell r="A329">
            <v>0</v>
          </cell>
          <cell r="B329" t="str">
            <v>MO-1001-14 [AyEM] Ayudante Estructuras Metalica</v>
          </cell>
          <cell r="C329">
            <v>2</v>
          </cell>
          <cell r="D329">
            <v>0</v>
          </cell>
          <cell r="E329" t="str">
            <v>Día</v>
          </cell>
          <cell r="F329">
            <v>831.45</v>
          </cell>
          <cell r="G329">
            <v>1662.9</v>
          </cell>
          <cell r="H329">
            <v>0</v>
          </cell>
        </row>
        <row r="330">
          <cell r="A330">
            <v>0</v>
          </cell>
          <cell r="B330" t="str">
            <v>Soldadura de Campo:</v>
          </cell>
          <cell r="C330">
            <v>0</v>
          </cell>
          <cell r="D330">
            <v>0</v>
          </cell>
          <cell r="E330">
            <v>0</v>
          </cell>
          <cell r="F330">
            <v>0</v>
          </cell>
          <cell r="G330">
            <v>0</v>
          </cell>
          <cell r="H330">
            <v>0</v>
          </cell>
        </row>
        <row r="331">
          <cell r="A331">
            <v>0</v>
          </cell>
          <cell r="B331" t="str">
            <v>MO-1001-11 [SEM] Soldadores - Estructura Metalica</v>
          </cell>
          <cell r="C331">
            <v>1</v>
          </cell>
          <cell r="D331">
            <v>0</v>
          </cell>
          <cell r="E331" t="str">
            <v>Día</v>
          </cell>
          <cell r="F331">
            <v>1186.8</v>
          </cell>
          <cell r="G331">
            <v>1186.8</v>
          </cell>
          <cell r="H331">
            <v>0</v>
          </cell>
        </row>
        <row r="332">
          <cell r="A332">
            <v>0</v>
          </cell>
          <cell r="B332" t="str">
            <v>Pintura:</v>
          </cell>
          <cell r="C332">
            <v>0</v>
          </cell>
          <cell r="D332">
            <v>0</v>
          </cell>
          <cell r="E332">
            <v>0</v>
          </cell>
          <cell r="F332">
            <v>0</v>
          </cell>
          <cell r="G332">
            <v>0</v>
          </cell>
          <cell r="H332">
            <v>0</v>
          </cell>
        </row>
        <row r="333">
          <cell r="A333">
            <v>0</v>
          </cell>
          <cell r="B333" t="str">
            <v>MO-1001-12 [PEM] Pintor Estructura Metalica</v>
          </cell>
          <cell r="C333">
            <v>2</v>
          </cell>
          <cell r="D333">
            <v>0</v>
          </cell>
          <cell r="E333" t="str">
            <v>Día</v>
          </cell>
          <cell r="F333">
            <v>948.75</v>
          </cell>
          <cell r="G333">
            <v>1897.5</v>
          </cell>
          <cell r="H333">
            <v>0</v>
          </cell>
        </row>
        <row r="334">
          <cell r="A334" t="str">
            <v>d)</v>
          </cell>
          <cell r="B334" t="str">
            <v>Herramientas, Servicios:</v>
          </cell>
          <cell r="C334">
            <v>0</v>
          </cell>
          <cell r="D334">
            <v>0</v>
          </cell>
          <cell r="E334">
            <v>0</v>
          </cell>
          <cell r="F334">
            <v>0</v>
          </cell>
          <cell r="G334">
            <v>0</v>
          </cell>
          <cell r="H334">
            <v>0</v>
          </cell>
        </row>
        <row r="335">
          <cell r="A335">
            <v>0</v>
          </cell>
          <cell r="B335" t="str">
            <v>Pistola Neumatica p/ Tornilleria</v>
          </cell>
          <cell r="C335">
            <v>1</v>
          </cell>
          <cell r="D335">
            <v>0</v>
          </cell>
          <cell r="E335" t="str">
            <v>Día</v>
          </cell>
          <cell r="F335">
            <v>700</v>
          </cell>
          <cell r="G335">
            <v>700</v>
          </cell>
          <cell r="H335">
            <v>0</v>
          </cell>
        </row>
        <row r="336">
          <cell r="A336">
            <v>0</v>
          </cell>
          <cell r="B336" t="str">
            <v>Compresor p/ Pintura</v>
          </cell>
          <cell r="C336">
            <v>1</v>
          </cell>
          <cell r="D336">
            <v>0</v>
          </cell>
          <cell r="E336" t="str">
            <v>Día</v>
          </cell>
          <cell r="F336">
            <v>600</v>
          </cell>
          <cell r="G336">
            <v>600</v>
          </cell>
          <cell r="H336">
            <v>0</v>
          </cell>
        </row>
        <row r="337">
          <cell r="A337">
            <v>14</v>
          </cell>
          <cell r="B337" t="str">
            <v>Escalera Metalica 1</v>
          </cell>
          <cell r="C337">
            <v>1</v>
          </cell>
          <cell r="D337">
            <v>0</v>
          </cell>
          <cell r="E337" t="str">
            <v>Ud</v>
          </cell>
          <cell r="F337" t="str">
            <v>Lbs</v>
          </cell>
          <cell r="G337">
            <v>31.925761673973057</v>
          </cell>
          <cell r="H337">
            <v>123530.72</v>
          </cell>
        </row>
        <row r="338">
          <cell r="F338">
            <v>0</v>
          </cell>
        </row>
        <row r="339">
          <cell r="A339" t="str">
            <v>0.015</v>
          </cell>
          <cell r="B339" t="str">
            <v>Análisis de Costo Unitario de 001 Ud de Escalera Metalica 2 :</v>
          </cell>
          <cell r="C339">
            <v>0</v>
          </cell>
          <cell r="D339">
            <v>0</v>
          </cell>
          <cell r="E339">
            <v>0</v>
          </cell>
          <cell r="F339">
            <v>0</v>
          </cell>
          <cell r="G339">
            <v>0</v>
          </cell>
          <cell r="H339">
            <v>0</v>
          </cell>
        </row>
        <row r="340">
          <cell r="A340" t="str">
            <v>a)</v>
          </cell>
          <cell r="B340" t="str">
            <v>Materiales:</v>
          </cell>
          <cell r="C340">
            <v>0</v>
          </cell>
          <cell r="D340">
            <v>0</v>
          </cell>
          <cell r="E340">
            <v>0</v>
          </cell>
          <cell r="F340">
            <v>0</v>
          </cell>
          <cell r="G340">
            <v>0</v>
          </cell>
          <cell r="H340">
            <v>0</v>
          </cell>
        </row>
        <row r="341">
          <cell r="A341">
            <v>0</v>
          </cell>
          <cell r="B341" t="str">
            <v>Largueros</v>
          </cell>
          <cell r="C341">
            <v>0</v>
          </cell>
          <cell r="D341">
            <v>0</v>
          </cell>
          <cell r="E341">
            <v>0</v>
          </cell>
          <cell r="F341">
            <v>0</v>
          </cell>
          <cell r="G341">
            <v>0</v>
          </cell>
          <cell r="H341">
            <v>0</v>
          </cell>
        </row>
        <row r="342">
          <cell r="A342">
            <v>0</v>
          </cell>
          <cell r="B342" t="str">
            <v>Perfil W12x26 - [30 ft] ASTM A50</v>
          </cell>
          <cell r="C342">
            <v>1.9969378827646542</v>
          </cell>
          <cell r="D342">
            <v>6.4670658682634746E-2</v>
          </cell>
          <cell r="E342" t="str">
            <v>Ud</v>
          </cell>
          <cell r="F342">
            <v>18900</v>
          </cell>
          <cell r="G342">
            <v>40182.93</v>
          </cell>
          <cell r="H342">
            <v>0</v>
          </cell>
        </row>
        <row r="343">
          <cell r="A343">
            <v>0</v>
          </cell>
          <cell r="B343" t="str">
            <v>Viga</v>
          </cell>
          <cell r="C343">
            <v>0</v>
          </cell>
          <cell r="D343">
            <v>0</v>
          </cell>
          <cell r="E343">
            <v>0</v>
          </cell>
          <cell r="F343">
            <v>0</v>
          </cell>
          <cell r="G343">
            <v>0</v>
          </cell>
          <cell r="H343">
            <v>0</v>
          </cell>
        </row>
        <row r="344">
          <cell r="A344">
            <v>0</v>
          </cell>
          <cell r="B344" t="str">
            <v>Perfil W10x26 - [30 ft] ASTM A50</v>
          </cell>
          <cell r="C344">
            <v>0.2668416447944007</v>
          </cell>
          <cell r="D344">
            <v>0.8737704918032787</v>
          </cell>
          <cell r="E344" t="str">
            <v>Ud</v>
          </cell>
          <cell r="F344">
            <v>18800</v>
          </cell>
          <cell r="G344">
            <v>9400</v>
          </cell>
          <cell r="H344">
            <v>0</v>
          </cell>
        </row>
        <row r="345">
          <cell r="A345">
            <v>0</v>
          </cell>
          <cell r="B345" t="str">
            <v>Columnas</v>
          </cell>
          <cell r="C345">
            <v>0</v>
          </cell>
          <cell r="D345">
            <v>0</v>
          </cell>
          <cell r="E345">
            <v>0</v>
          </cell>
          <cell r="F345">
            <v>0</v>
          </cell>
          <cell r="G345">
            <v>0</v>
          </cell>
          <cell r="H345">
            <v>0</v>
          </cell>
        </row>
        <row r="346">
          <cell r="A346">
            <v>0</v>
          </cell>
          <cell r="B346" t="str">
            <v>Perfil W10x33 - [30 ft] ASTM A50</v>
          </cell>
          <cell r="C346">
            <v>0.5336832895888014</v>
          </cell>
          <cell r="D346">
            <v>0.24918032786885236</v>
          </cell>
          <cell r="E346" t="str">
            <v>Ud</v>
          </cell>
          <cell r="F346">
            <v>21800</v>
          </cell>
          <cell r="G346">
            <v>14533.33</v>
          </cell>
          <cell r="H346">
            <v>0</v>
          </cell>
        </row>
        <row r="347">
          <cell r="A347">
            <v>0</v>
          </cell>
          <cell r="B347" t="str">
            <v>Huellas</v>
          </cell>
          <cell r="C347">
            <v>0</v>
          </cell>
          <cell r="D347">
            <v>0</v>
          </cell>
          <cell r="E347">
            <v>0</v>
          </cell>
          <cell r="F347">
            <v>0</v>
          </cell>
          <cell r="G347">
            <v>0</v>
          </cell>
          <cell r="H347">
            <v>0</v>
          </cell>
        </row>
        <row r="348">
          <cell r="A348">
            <v>0</v>
          </cell>
          <cell r="B348" t="str">
            <v>Plancha Corrugada 4' x 8' x 1/4''</v>
          </cell>
          <cell r="C348">
            <v>2.9197107005325122</v>
          </cell>
          <cell r="D348">
            <v>4.3571891891891392E-3</v>
          </cell>
          <cell r="E348" t="str">
            <v>Ud</v>
          </cell>
          <cell r="F348">
            <v>8850</v>
          </cell>
          <cell r="G348">
            <v>25952.03</v>
          </cell>
          <cell r="H348">
            <v>0</v>
          </cell>
        </row>
        <row r="349">
          <cell r="A349">
            <v>0</v>
          </cell>
          <cell r="B349" t="str">
            <v>Angular L 2 ½'' x 2 ½'' x ¼'' - 20'</v>
          </cell>
          <cell r="C349">
            <v>3.5433070866141732</v>
          </cell>
          <cell r="D349">
            <v>1.5999999999999973E-2</v>
          </cell>
          <cell r="E349" t="str">
            <v>Ud</v>
          </cell>
          <cell r="F349">
            <v>1650</v>
          </cell>
          <cell r="G349">
            <v>5940</v>
          </cell>
          <cell r="H349">
            <v>0</v>
          </cell>
        </row>
        <row r="350">
          <cell r="A350">
            <v>0</v>
          </cell>
          <cell r="B350" t="str">
            <v>Placas</v>
          </cell>
          <cell r="C350">
            <v>0</v>
          </cell>
          <cell r="D350">
            <v>0</v>
          </cell>
          <cell r="E350">
            <v>0</v>
          </cell>
          <cell r="F350">
            <v>0</v>
          </cell>
          <cell r="G350">
            <v>0</v>
          </cell>
          <cell r="H350">
            <v>0</v>
          </cell>
        </row>
        <row r="351">
          <cell r="A351">
            <v>0</v>
          </cell>
          <cell r="B351" t="str">
            <v>Plancha 4' x 8 ' x 3/4'' ASTM A36</v>
          </cell>
          <cell r="C351">
            <v>0.3125</v>
          </cell>
          <cell r="D351">
            <v>9.8021274162187089E-2</v>
          </cell>
          <cell r="E351" t="str">
            <v>Ud</v>
          </cell>
          <cell r="F351">
            <v>23550</v>
          </cell>
          <cell r="G351">
            <v>8080.75</v>
          </cell>
          <cell r="H351">
            <v>0</v>
          </cell>
        </row>
        <row r="352">
          <cell r="A352">
            <v>0</v>
          </cell>
          <cell r="B352" t="str">
            <v>Plancha 4' x 8 ' x 3/8'' ASTM A36</v>
          </cell>
          <cell r="C352">
            <v>1.3834635416666666E-2</v>
          </cell>
          <cell r="D352">
            <v>9.7927090779127854E-2</v>
          </cell>
          <cell r="E352" t="str">
            <v>Ud</v>
          </cell>
          <cell r="F352">
            <v>11750</v>
          </cell>
          <cell r="G352">
            <v>178.48</v>
          </cell>
          <cell r="H352">
            <v>0</v>
          </cell>
        </row>
        <row r="353">
          <cell r="A353">
            <v>0</v>
          </cell>
          <cell r="B353" t="str">
            <v>Plancha 4' x 8 ' x 1/2'' ASTM A36</v>
          </cell>
          <cell r="C353">
            <v>5.6297743055555564E-2</v>
          </cell>
          <cell r="D353">
            <v>0.76202020511016433</v>
          </cell>
          <cell r="E353" t="str">
            <v>Ud</v>
          </cell>
          <cell r="F353">
            <v>18900</v>
          </cell>
          <cell r="G353">
            <v>1874.84</v>
          </cell>
          <cell r="H353">
            <v>0</v>
          </cell>
        </row>
        <row r="354">
          <cell r="A354">
            <v>0</v>
          </cell>
          <cell r="B354" t="str">
            <v>Tornilleria:</v>
          </cell>
          <cell r="C354">
            <v>0</v>
          </cell>
          <cell r="D354">
            <v>0</v>
          </cell>
          <cell r="E354">
            <v>0</v>
          </cell>
          <cell r="F354">
            <v>0</v>
          </cell>
          <cell r="G354">
            <v>0</v>
          </cell>
          <cell r="H354">
            <v>0</v>
          </cell>
        </row>
        <row r="355">
          <cell r="A355">
            <v>0</v>
          </cell>
          <cell r="B355" t="str">
            <v>Perno ø 5/8'' x 10'' F1554 A36</v>
          </cell>
          <cell r="C355">
            <v>16</v>
          </cell>
          <cell r="D355">
            <v>0</v>
          </cell>
          <cell r="E355" t="str">
            <v>Ud</v>
          </cell>
          <cell r="F355">
            <v>170</v>
          </cell>
          <cell r="G355">
            <v>2720</v>
          </cell>
          <cell r="H355">
            <v>0</v>
          </cell>
        </row>
        <row r="356">
          <cell r="A356">
            <v>0</v>
          </cell>
          <cell r="B356" t="str">
            <v>Perno ø 3/4'' x 1 3/4'' A325 N</v>
          </cell>
          <cell r="C356">
            <v>36</v>
          </cell>
          <cell r="D356">
            <v>0</v>
          </cell>
          <cell r="E356" t="str">
            <v>Ud</v>
          </cell>
          <cell r="F356">
            <v>31.07</v>
          </cell>
          <cell r="G356">
            <v>1118.52</v>
          </cell>
          <cell r="H356">
            <v>0</v>
          </cell>
        </row>
        <row r="357">
          <cell r="A357">
            <v>0</v>
          </cell>
          <cell r="B357" t="str">
            <v>Baranda:</v>
          </cell>
          <cell r="C357">
            <v>0</v>
          </cell>
          <cell r="D357">
            <v>0</v>
          </cell>
          <cell r="E357">
            <v>0</v>
          </cell>
          <cell r="F357">
            <v>0</v>
          </cell>
          <cell r="G357">
            <v>0</v>
          </cell>
          <cell r="H357">
            <v>0</v>
          </cell>
        </row>
        <row r="358">
          <cell r="A358">
            <v>0</v>
          </cell>
          <cell r="B358" t="str">
            <v>Balaustres:</v>
          </cell>
          <cell r="C358">
            <v>0</v>
          </cell>
          <cell r="D358">
            <v>0</v>
          </cell>
          <cell r="E358">
            <v>0</v>
          </cell>
          <cell r="F358">
            <v>0</v>
          </cell>
          <cell r="G358">
            <v>0</v>
          </cell>
          <cell r="H358">
            <v>0</v>
          </cell>
        </row>
        <row r="359">
          <cell r="A359">
            <v>0</v>
          </cell>
          <cell r="B359" t="str">
            <v>Tubo Hierro ø 2'' x 20'</v>
          </cell>
          <cell r="C359">
            <v>2.8871391076115485</v>
          </cell>
          <cell r="D359">
            <v>1.1131588647254026E-2</v>
          </cell>
          <cell r="E359" t="str">
            <v>Ud</v>
          </cell>
          <cell r="F359">
            <v>1850</v>
          </cell>
          <cell r="G359">
            <v>5400.66</v>
          </cell>
          <cell r="H359">
            <v>0</v>
          </cell>
        </row>
        <row r="360">
          <cell r="A360">
            <v>0</v>
          </cell>
          <cell r="B360" t="str">
            <v>Barandales:</v>
          </cell>
          <cell r="C360">
            <v>0</v>
          </cell>
          <cell r="D360">
            <v>0</v>
          </cell>
          <cell r="E360">
            <v>0</v>
          </cell>
          <cell r="F360">
            <v>0</v>
          </cell>
          <cell r="G360">
            <v>0</v>
          </cell>
          <cell r="H360">
            <v>0</v>
          </cell>
        </row>
        <row r="361">
          <cell r="A361">
            <v>0</v>
          </cell>
          <cell r="B361" t="str">
            <v>Barra Lisa ø 1/4'' x 20'</v>
          </cell>
          <cell r="C361">
            <v>15.807086614173226</v>
          </cell>
          <cell r="D361">
            <v>2.8715003589376699E-3</v>
          </cell>
          <cell r="E361" t="str">
            <v>Ud</v>
          </cell>
          <cell r="F361">
            <v>97</v>
          </cell>
          <cell r="G361">
            <v>1537.69</v>
          </cell>
          <cell r="H361">
            <v>0</v>
          </cell>
        </row>
        <row r="362">
          <cell r="A362">
            <v>0</v>
          </cell>
          <cell r="B362" t="str">
            <v>Pasamanos</v>
          </cell>
          <cell r="C362">
            <v>0</v>
          </cell>
          <cell r="D362">
            <v>0</v>
          </cell>
          <cell r="E362">
            <v>0</v>
          </cell>
          <cell r="F362">
            <v>0</v>
          </cell>
          <cell r="G362">
            <v>0</v>
          </cell>
          <cell r="H362">
            <v>0</v>
          </cell>
        </row>
        <row r="363">
          <cell r="A363">
            <v>0</v>
          </cell>
          <cell r="B363" t="str">
            <v>Tubo Hierro ø 2'' x 20'</v>
          </cell>
          <cell r="C363">
            <v>2.6345144356955381</v>
          </cell>
          <cell r="D363">
            <v>1.1131588647254026E-2</v>
          </cell>
          <cell r="E363" t="str">
            <v>Ud</v>
          </cell>
          <cell r="F363">
            <v>1850</v>
          </cell>
          <cell r="G363">
            <v>4928.1099999999997</v>
          </cell>
          <cell r="H363">
            <v>0</v>
          </cell>
        </row>
        <row r="364">
          <cell r="A364">
            <v>0</v>
          </cell>
          <cell r="B364" t="str">
            <v>Pintura</v>
          </cell>
          <cell r="C364">
            <v>0</v>
          </cell>
          <cell r="D364">
            <v>0</v>
          </cell>
          <cell r="E364">
            <v>0</v>
          </cell>
          <cell r="F364">
            <v>0</v>
          </cell>
          <cell r="G364">
            <v>0</v>
          </cell>
          <cell r="H364">
            <v>0</v>
          </cell>
        </row>
        <row r="365">
          <cell r="A365">
            <v>0</v>
          </cell>
          <cell r="B365" t="str">
            <v>Pintura Multi-Purpose Epoxy Haze Gray</v>
          </cell>
          <cell r="C365">
            <v>1</v>
          </cell>
          <cell r="D365">
            <v>3.1126905187964009E-2</v>
          </cell>
          <cell r="E365" t="str">
            <v>Cub.</v>
          </cell>
          <cell r="F365">
            <v>6991.53</v>
          </cell>
          <cell r="G365">
            <v>7209.15</v>
          </cell>
          <cell r="H365">
            <v>0</v>
          </cell>
        </row>
        <row r="366">
          <cell r="A366">
            <v>0</v>
          </cell>
          <cell r="B366" t="str">
            <v>Pintura High Gloss Urethane Gris Perla</v>
          </cell>
          <cell r="C366">
            <v>5</v>
          </cell>
          <cell r="D366">
            <v>1.2758369610331095E-3</v>
          </cell>
          <cell r="E366" t="str">
            <v>Gls</v>
          </cell>
          <cell r="F366">
            <v>2542.37</v>
          </cell>
          <cell r="G366">
            <v>12728.07</v>
          </cell>
          <cell r="H366">
            <v>0</v>
          </cell>
        </row>
        <row r="367">
          <cell r="A367">
            <v>0</v>
          </cell>
          <cell r="B367" t="str">
            <v>Grout</v>
          </cell>
          <cell r="C367">
            <v>0</v>
          </cell>
          <cell r="D367">
            <v>0</v>
          </cell>
          <cell r="E367">
            <v>0</v>
          </cell>
          <cell r="F367">
            <v>0</v>
          </cell>
          <cell r="G367">
            <v>0</v>
          </cell>
          <cell r="H367">
            <v>0</v>
          </cell>
        </row>
        <row r="368">
          <cell r="A368">
            <v>0</v>
          </cell>
          <cell r="B368" t="str">
            <v>Morteo Listo Grout 640 kg/cm²</v>
          </cell>
          <cell r="C368">
            <v>1</v>
          </cell>
          <cell r="D368">
            <v>4.5998160073597322E-3</v>
          </cell>
          <cell r="E368" t="str">
            <v>Fdas</v>
          </cell>
          <cell r="F368">
            <v>885</v>
          </cell>
          <cell r="G368">
            <v>889.07</v>
          </cell>
          <cell r="H368">
            <v>0</v>
          </cell>
        </row>
        <row r="369">
          <cell r="A369">
            <v>0</v>
          </cell>
          <cell r="B369" t="str">
            <v>Miscelaneos</v>
          </cell>
          <cell r="C369">
            <v>0</v>
          </cell>
          <cell r="D369">
            <v>0</v>
          </cell>
          <cell r="E369">
            <v>0</v>
          </cell>
          <cell r="F369">
            <v>0</v>
          </cell>
          <cell r="G369">
            <v>0</v>
          </cell>
          <cell r="H369">
            <v>0</v>
          </cell>
        </row>
        <row r="370">
          <cell r="A370">
            <v>0</v>
          </cell>
          <cell r="B370" t="str">
            <v>Electrodo E70XX Universal 1/8''</v>
          </cell>
          <cell r="C370">
            <v>3</v>
          </cell>
          <cell r="D370">
            <v>1.8132232974332177E-3</v>
          </cell>
          <cell r="E370" t="str">
            <v>Lbs</v>
          </cell>
          <cell r="F370">
            <v>55.34</v>
          </cell>
          <cell r="G370">
            <v>166.32</v>
          </cell>
          <cell r="H370">
            <v>0</v>
          </cell>
        </row>
        <row r="371">
          <cell r="A371">
            <v>0</v>
          </cell>
          <cell r="B371" t="str">
            <v>Acetileno 390</v>
          </cell>
          <cell r="C371">
            <v>3</v>
          </cell>
          <cell r="D371">
            <v>2.9124228170907001E-4</v>
          </cell>
          <cell r="E371" t="str">
            <v>p3</v>
          </cell>
          <cell r="F371">
            <v>11.39</v>
          </cell>
          <cell r="G371">
            <v>34.18</v>
          </cell>
          <cell r="H371">
            <v>0</v>
          </cell>
        </row>
        <row r="372">
          <cell r="A372">
            <v>0</v>
          </cell>
          <cell r="B372" t="str">
            <v>Oxigeno Industrial 220</v>
          </cell>
          <cell r="C372">
            <v>2.4000000000000004</v>
          </cell>
          <cell r="D372">
            <v>2.5130553102724074E-4</v>
          </cell>
          <cell r="E372" t="str">
            <v>p3</v>
          </cell>
          <cell r="F372">
            <v>3.17</v>
          </cell>
          <cell r="G372">
            <v>7.61</v>
          </cell>
          <cell r="H372">
            <v>0</v>
          </cell>
        </row>
        <row r="373">
          <cell r="A373">
            <v>0</v>
          </cell>
          <cell r="B373" t="str">
            <v>Disco p/ esmerilar</v>
          </cell>
          <cell r="C373">
            <v>1</v>
          </cell>
          <cell r="D373">
            <v>2.6560766884754826E-3</v>
          </cell>
          <cell r="E373" t="str">
            <v>Ud</v>
          </cell>
          <cell r="F373">
            <v>340</v>
          </cell>
          <cell r="G373">
            <v>340.9</v>
          </cell>
          <cell r="H373">
            <v>0</v>
          </cell>
        </row>
        <row r="374">
          <cell r="A374" t="str">
            <v>b)</v>
          </cell>
          <cell r="B374" t="str">
            <v>Fabricación:</v>
          </cell>
          <cell r="C374">
            <v>0</v>
          </cell>
          <cell r="D374">
            <v>0</v>
          </cell>
          <cell r="E374">
            <v>0</v>
          </cell>
          <cell r="F374">
            <v>0</v>
          </cell>
          <cell r="G374">
            <v>0</v>
          </cell>
          <cell r="H374">
            <v>0</v>
          </cell>
        </row>
        <row r="375">
          <cell r="A375">
            <v>0</v>
          </cell>
          <cell r="B375" t="str">
            <v xml:space="preserve">SandBlasting </v>
          </cell>
          <cell r="C375">
            <v>1.8179133858267715</v>
          </cell>
          <cell r="D375">
            <v>2.7020278965390171E-4</v>
          </cell>
          <cell r="E375" t="str">
            <v>m2</v>
          </cell>
          <cell r="F375">
            <v>200</v>
          </cell>
          <cell r="G375">
            <v>363.68</v>
          </cell>
          <cell r="H375">
            <v>0</v>
          </cell>
        </row>
        <row r="376">
          <cell r="A376">
            <v>0</v>
          </cell>
          <cell r="B376" t="str">
            <v>Fabricación Estructura Metalica - Viga</v>
          </cell>
          <cell r="C376">
            <v>0.88287401574803148</v>
          </cell>
          <cell r="D376">
            <v>6.9186355473309881E-3</v>
          </cell>
          <cell r="E376" t="str">
            <v>Ton</v>
          </cell>
          <cell r="F376">
            <v>39683</v>
          </cell>
          <cell r="G376">
            <v>35277.480000000003</v>
          </cell>
          <cell r="H376">
            <v>0</v>
          </cell>
        </row>
        <row r="377">
          <cell r="A377">
            <v>0</v>
          </cell>
          <cell r="B377" t="str">
            <v>Fabricación Estructura Metalica - Columna</v>
          </cell>
          <cell r="C377">
            <v>0.26417322834645673</v>
          </cell>
          <cell r="D377">
            <v>2.6939040234834798E-2</v>
          </cell>
          <cell r="E377" t="str">
            <v>Ton</v>
          </cell>
          <cell r="F377">
            <v>44092.45</v>
          </cell>
          <cell r="G377">
            <v>11961.83</v>
          </cell>
          <cell r="H377">
            <v>0</v>
          </cell>
        </row>
        <row r="378">
          <cell r="A378">
            <v>0</v>
          </cell>
          <cell r="B378" t="str">
            <v>Fabricación Estructura Metalica - Placa</v>
          </cell>
          <cell r="C378">
            <v>0.17133559027777778</v>
          </cell>
          <cell r="D378">
            <v>2.2029350310709381E-4</v>
          </cell>
          <cell r="E378" t="str">
            <v>Ton</v>
          </cell>
          <cell r="F378">
            <v>33069.339999999997</v>
          </cell>
          <cell r="G378">
            <v>5667.2</v>
          </cell>
          <cell r="H378">
            <v>0</v>
          </cell>
        </row>
        <row r="379">
          <cell r="A379" t="str">
            <v>c)</v>
          </cell>
          <cell r="B379" t="str">
            <v>Operación Instalación:</v>
          </cell>
          <cell r="C379">
            <v>0</v>
          </cell>
          <cell r="D379">
            <v>0</v>
          </cell>
          <cell r="E379">
            <v>0</v>
          </cell>
          <cell r="F379">
            <v>0</v>
          </cell>
          <cell r="G379">
            <v>0</v>
          </cell>
          <cell r="H379">
            <v>0</v>
          </cell>
        </row>
        <row r="380">
          <cell r="A380">
            <v>0</v>
          </cell>
          <cell r="B380" t="str">
            <v>Izaje:</v>
          </cell>
          <cell r="C380">
            <v>0</v>
          </cell>
          <cell r="D380">
            <v>0</v>
          </cell>
          <cell r="E380">
            <v>0</v>
          </cell>
          <cell r="F380">
            <v>0</v>
          </cell>
          <cell r="G380">
            <v>0</v>
          </cell>
          <cell r="H380">
            <v>0</v>
          </cell>
        </row>
        <row r="381">
          <cell r="A381">
            <v>0</v>
          </cell>
          <cell r="B381" t="str">
            <v>MO-1001-9 [MAM] Maestro de Carpinteria Metalica</v>
          </cell>
          <cell r="C381">
            <v>1</v>
          </cell>
          <cell r="D381">
            <v>0</v>
          </cell>
          <cell r="E381" t="str">
            <v>Día</v>
          </cell>
          <cell r="F381">
            <v>2040.1</v>
          </cell>
          <cell r="G381">
            <v>2040.1</v>
          </cell>
          <cell r="H381">
            <v>0</v>
          </cell>
        </row>
        <row r="382">
          <cell r="A382">
            <v>0</v>
          </cell>
          <cell r="B382" t="str">
            <v>Tornilleria:</v>
          </cell>
          <cell r="C382">
            <v>0</v>
          </cell>
          <cell r="D382">
            <v>0</v>
          </cell>
          <cell r="E382">
            <v>0</v>
          </cell>
          <cell r="F382">
            <v>0</v>
          </cell>
          <cell r="G382">
            <v>0</v>
          </cell>
          <cell r="H382">
            <v>0</v>
          </cell>
        </row>
        <row r="383">
          <cell r="A383">
            <v>0</v>
          </cell>
          <cell r="B383" t="str">
            <v>MO-1001-13 [AEM] Armadores Estructuras Metalica</v>
          </cell>
          <cell r="C383">
            <v>2</v>
          </cell>
          <cell r="D383">
            <v>0</v>
          </cell>
          <cell r="E383" t="str">
            <v>Día</v>
          </cell>
          <cell r="F383">
            <v>1186.8</v>
          </cell>
          <cell r="G383">
            <v>2373.6</v>
          </cell>
          <cell r="H383">
            <v>0</v>
          </cell>
        </row>
        <row r="384">
          <cell r="A384">
            <v>0</v>
          </cell>
          <cell r="B384" t="str">
            <v>MO-1001-14 [AyEM] Ayudante Estructuras Metalica</v>
          </cell>
          <cell r="C384">
            <v>2</v>
          </cell>
          <cell r="D384">
            <v>0</v>
          </cell>
          <cell r="E384" t="str">
            <v>Día</v>
          </cell>
          <cell r="F384">
            <v>831.45</v>
          </cell>
          <cell r="G384">
            <v>1662.9</v>
          </cell>
          <cell r="H384">
            <v>0</v>
          </cell>
        </row>
        <row r="385">
          <cell r="A385">
            <v>0</v>
          </cell>
          <cell r="B385" t="str">
            <v>Soldadura de Campo:</v>
          </cell>
          <cell r="C385">
            <v>0</v>
          </cell>
          <cell r="D385">
            <v>0</v>
          </cell>
          <cell r="E385">
            <v>0</v>
          </cell>
          <cell r="F385">
            <v>0</v>
          </cell>
          <cell r="G385">
            <v>0</v>
          </cell>
          <cell r="H385">
            <v>0</v>
          </cell>
        </row>
        <row r="386">
          <cell r="A386">
            <v>0</v>
          </cell>
          <cell r="B386" t="str">
            <v>MO-1001-11 [SEM] Soldadores - Estructura Metalica</v>
          </cell>
          <cell r="C386">
            <v>1</v>
          </cell>
          <cell r="D386">
            <v>0</v>
          </cell>
          <cell r="E386" t="str">
            <v>Día</v>
          </cell>
          <cell r="F386">
            <v>1186.8</v>
          </cell>
          <cell r="G386">
            <v>1186.8</v>
          </cell>
          <cell r="H386">
            <v>0</v>
          </cell>
        </row>
        <row r="387">
          <cell r="A387">
            <v>0</v>
          </cell>
          <cell r="B387" t="str">
            <v>Pintura:</v>
          </cell>
          <cell r="C387">
            <v>0</v>
          </cell>
          <cell r="D387">
            <v>0</v>
          </cell>
          <cell r="E387">
            <v>0</v>
          </cell>
          <cell r="F387">
            <v>0</v>
          </cell>
          <cell r="G387">
            <v>0</v>
          </cell>
          <cell r="H387">
            <v>0</v>
          </cell>
        </row>
        <row r="388">
          <cell r="A388">
            <v>0</v>
          </cell>
          <cell r="B388" t="str">
            <v>MO-1001-12 [PEM] Pintor Estructura Metalica</v>
          </cell>
          <cell r="C388">
            <v>2</v>
          </cell>
          <cell r="D388">
            <v>0</v>
          </cell>
          <cell r="E388" t="str">
            <v>Día</v>
          </cell>
          <cell r="F388">
            <v>948.75</v>
          </cell>
          <cell r="G388">
            <v>1897.5</v>
          </cell>
          <cell r="H388">
            <v>0</v>
          </cell>
        </row>
        <row r="389">
          <cell r="A389" t="str">
            <v>d)</v>
          </cell>
          <cell r="B389" t="str">
            <v>Herramientas, Servicios:</v>
          </cell>
          <cell r="C389">
            <v>0</v>
          </cell>
          <cell r="D389">
            <v>0</v>
          </cell>
          <cell r="E389">
            <v>0</v>
          </cell>
          <cell r="F389">
            <v>0</v>
          </cell>
          <cell r="G389">
            <v>0</v>
          </cell>
          <cell r="H389">
            <v>0</v>
          </cell>
        </row>
        <row r="390">
          <cell r="A390">
            <v>0</v>
          </cell>
          <cell r="B390" t="str">
            <v>Pistola Neumatica p/ Tornilleria</v>
          </cell>
          <cell r="C390">
            <v>1</v>
          </cell>
          <cell r="D390">
            <v>0</v>
          </cell>
          <cell r="E390" t="str">
            <v>Día</v>
          </cell>
          <cell r="F390">
            <v>700</v>
          </cell>
          <cell r="G390">
            <v>700</v>
          </cell>
          <cell r="H390">
            <v>0</v>
          </cell>
        </row>
        <row r="391">
          <cell r="A391">
            <v>0</v>
          </cell>
          <cell r="B391" t="str">
            <v>Compresor p/ Pintura</v>
          </cell>
          <cell r="C391">
            <v>1</v>
          </cell>
          <cell r="D391">
            <v>0</v>
          </cell>
          <cell r="E391" t="str">
            <v>Día</v>
          </cell>
          <cell r="F391">
            <v>600</v>
          </cell>
          <cell r="G391">
            <v>600</v>
          </cell>
          <cell r="H391">
            <v>0</v>
          </cell>
        </row>
        <row r="392">
          <cell r="A392">
            <v>15</v>
          </cell>
          <cell r="B392" t="str">
            <v>Escalera Metalica 2</v>
          </cell>
          <cell r="C392">
            <v>1</v>
          </cell>
          <cell r="D392">
            <v>0</v>
          </cell>
          <cell r="E392" t="str">
            <v>Ud</v>
          </cell>
          <cell r="F392" t="str">
            <v>Lbs</v>
          </cell>
          <cell r="G392">
            <v>32.993332815174291</v>
          </cell>
          <cell r="H392">
            <v>206953.73</v>
          </cell>
        </row>
        <row r="393">
          <cell r="F393">
            <v>0</v>
          </cell>
        </row>
        <row r="394">
          <cell r="A394" t="str">
            <v>0.016</v>
          </cell>
          <cell r="B394" t="str">
            <v>Análisis de Costo Unitario de 507 m2 de Losa Metaldeck :</v>
          </cell>
          <cell r="C394">
            <v>0</v>
          </cell>
          <cell r="D394">
            <v>0</v>
          </cell>
          <cell r="E394">
            <v>0</v>
          </cell>
          <cell r="F394">
            <v>0</v>
          </cell>
          <cell r="G394">
            <v>0</v>
          </cell>
          <cell r="H394">
            <v>0</v>
          </cell>
        </row>
        <row r="395">
          <cell r="A395" t="str">
            <v>a)</v>
          </cell>
          <cell r="B395" t="str">
            <v>Materiales:</v>
          </cell>
          <cell r="C395">
            <v>0</v>
          </cell>
          <cell r="D395">
            <v>0</v>
          </cell>
          <cell r="E395">
            <v>0</v>
          </cell>
          <cell r="F395">
            <v>0</v>
          </cell>
          <cell r="G395">
            <v>0</v>
          </cell>
          <cell r="H395">
            <v>0</v>
          </cell>
        </row>
        <row r="396">
          <cell r="A396">
            <v>0</v>
          </cell>
          <cell r="B396" t="str">
            <v>Metaldeck</v>
          </cell>
          <cell r="C396">
            <v>0</v>
          </cell>
          <cell r="D396">
            <v>0</v>
          </cell>
          <cell r="E396">
            <v>0</v>
          </cell>
          <cell r="F396">
            <v>0</v>
          </cell>
          <cell r="G396">
            <v>0</v>
          </cell>
          <cell r="H396">
            <v>0</v>
          </cell>
        </row>
        <row r="397">
          <cell r="A397">
            <v>0</v>
          </cell>
          <cell r="B397" t="str">
            <v>Metaldeck Cal. 22 - 2'</v>
          </cell>
          <cell r="C397">
            <v>2726.5393055376271</v>
          </cell>
          <cell r="D397">
            <v>7.7275417209266925E-5</v>
          </cell>
          <cell r="E397" t="str">
            <v>pl</v>
          </cell>
          <cell r="F397">
            <v>127</v>
          </cell>
          <cell r="G397">
            <v>346297.25</v>
          </cell>
          <cell r="H397">
            <v>0</v>
          </cell>
        </row>
        <row r="398">
          <cell r="A398">
            <v>0</v>
          </cell>
          <cell r="B398" t="str">
            <v>Conector Cortante ø 3/4'' p/Studs</v>
          </cell>
          <cell r="C398">
            <v>300</v>
          </cell>
          <cell r="D398">
            <v>0</v>
          </cell>
          <cell r="E398" t="str">
            <v>Ud</v>
          </cell>
          <cell r="F398">
            <v>45</v>
          </cell>
          <cell r="G398">
            <v>13500</v>
          </cell>
          <cell r="H398">
            <v>0</v>
          </cell>
        </row>
        <row r="399">
          <cell r="A399">
            <v>0</v>
          </cell>
          <cell r="B399" t="str">
            <v>Malla Electrosoldad D2.9XD2.9 - 150 x 150</v>
          </cell>
          <cell r="C399">
            <v>5.2806249999999997</v>
          </cell>
          <cell r="D399">
            <v>4.154337791454616E-2</v>
          </cell>
          <cell r="E399" t="str">
            <v>Rollo</v>
          </cell>
          <cell r="F399">
            <v>11860.17</v>
          </cell>
          <cell r="G399">
            <v>65230.94</v>
          </cell>
          <cell r="H399">
            <v>0</v>
          </cell>
        </row>
        <row r="400">
          <cell r="A400">
            <v>0</v>
          </cell>
          <cell r="B400" t="str">
            <v>Hormigón Industrial</v>
          </cell>
          <cell r="C400">
            <v>0</v>
          </cell>
          <cell r="D400">
            <v>0</v>
          </cell>
          <cell r="E400">
            <v>0</v>
          </cell>
          <cell r="F400">
            <v>0</v>
          </cell>
          <cell r="G400">
            <v>0</v>
          </cell>
          <cell r="H400">
            <v>0</v>
          </cell>
        </row>
        <row r="401">
          <cell r="A401">
            <v>0</v>
          </cell>
          <cell r="B401" t="str">
            <v>Hormigón Industrial f'c 210 kg/cm² @ 28d</v>
          </cell>
          <cell r="C401">
            <v>50.694000000000003</v>
          </cell>
          <cell r="D401">
            <v>1.1046672190002246E-3</v>
          </cell>
          <cell r="E401" t="str">
            <v>m3</v>
          </cell>
          <cell r="F401">
            <v>6134.26</v>
          </cell>
          <cell r="G401">
            <v>311313.7</v>
          </cell>
          <cell r="H401">
            <v>0</v>
          </cell>
        </row>
        <row r="402">
          <cell r="A402" t="str">
            <v>b)</v>
          </cell>
          <cell r="B402" t="str">
            <v>Mano de Obra:</v>
          </cell>
          <cell r="C402">
            <v>0</v>
          </cell>
          <cell r="D402">
            <v>0</v>
          </cell>
          <cell r="E402">
            <v>0</v>
          </cell>
          <cell r="F402">
            <v>0</v>
          </cell>
          <cell r="G402">
            <v>0</v>
          </cell>
          <cell r="H402">
            <v>0</v>
          </cell>
        </row>
        <row r="403">
          <cell r="A403">
            <v>0</v>
          </cell>
          <cell r="B403" t="str">
            <v>MO-1077-8 [8] Coloc. acero malla electrosoldada</v>
          </cell>
          <cell r="C403">
            <v>22.442656249999999</v>
          </cell>
          <cell r="D403">
            <v>2.5551231263011096E-3</v>
          </cell>
          <cell r="E403" t="str">
            <v>qq</v>
          </cell>
          <cell r="F403">
            <v>419.57</v>
          </cell>
          <cell r="G403">
            <v>9440.33</v>
          </cell>
          <cell r="H403">
            <v>0</v>
          </cell>
        </row>
        <row r="404">
          <cell r="A404">
            <v>0</v>
          </cell>
          <cell r="B404" t="str">
            <v>MO-1001-3 [MA] Maestro de área (MA)</v>
          </cell>
          <cell r="C404">
            <v>33.795999999999999</v>
          </cell>
          <cell r="D404">
            <v>7.9060729495115294E-4</v>
          </cell>
          <cell r="E404" t="str">
            <v>Día</v>
          </cell>
          <cell r="F404">
            <v>1495</v>
          </cell>
          <cell r="G404">
            <v>50564.97</v>
          </cell>
          <cell r="H404">
            <v>0</v>
          </cell>
        </row>
        <row r="405">
          <cell r="A405">
            <v>0</v>
          </cell>
          <cell r="B405" t="str">
            <v>MO-1001-7 [TC] Técnico calificado (TC)</v>
          </cell>
          <cell r="C405">
            <v>67.591999999999999</v>
          </cell>
          <cell r="D405">
            <v>5.2642160376717298E-4</v>
          </cell>
          <cell r="E405" t="str">
            <v>Día</v>
          </cell>
          <cell r="F405">
            <v>545.1</v>
          </cell>
          <cell r="G405">
            <v>36863.79</v>
          </cell>
          <cell r="H405">
            <v>0</v>
          </cell>
        </row>
        <row r="406">
          <cell r="A406">
            <v>0</v>
          </cell>
          <cell r="B406" t="str">
            <v>MO-1001-8 [TNC] Técnico no calificado o PEON (TNC)</v>
          </cell>
          <cell r="C406">
            <v>202.77600000000001</v>
          </cell>
          <cell r="D406">
            <v>9.4377998022198814E-5</v>
          </cell>
          <cell r="E406" t="str">
            <v>Día</v>
          </cell>
          <cell r="F406">
            <v>497.95</v>
          </cell>
          <cell r="G406">
            <v>100981.84</v>
          </cell>
          <cell r="H406">
            <v>0</v>
          </cell>
        </row>
        <row r="407">
          <cell r="A407" t="str">
            <v>c)</v>
          </cell>
          <cell r="B407" t="str">
            <v>Herramientas, Servicios:</v>
          </cell>
          <cell r="C407">
            <v>0</v>
          </cell>
          <cell r="D407">
            <v>0</v>
          </cell>
          <cell r="E407">
            <v>0</v>
          </cell>
          <cell r="F407">
            <v>0</v>
          </cell>
          <cell r="G407">
            <v>0</v>
          </cell>
          <cell r="H407">
            <v>0</v>
          </cell>
        </row>
        <row r="408">
          <cell r="A408">
            <v>0</v>
          </cell>
          <cell r="B408" t="str">
            <v>Herramientas y equipos</v>
          </cell>
          <cell r="C408">
            <v>1</v>
          </cell>
          <cell r="D408">
            <v>0</v>
          </cell>
          <cell r="E408" t="str">
            <v>m2</v>
          </cell>
          <cell r="F408">
            <v>14947.09</v>
          </cell>
          <cell r="G408">
            <v>14947.09</v>
          </cell>
          <cell r="H408">
            <v>0</v>
          </cell>
        </row>
        <row r="409">
          <cell r="A409">
            <v>16</v>
          </cell>
          <cell r="B409" t="str">
            <v>Losa Metaldeck</v>
          </cell>
          <cell r="C409">
            <v>506.94</v>
          </cell>
          <cell r="D409">
            <v>0</v>
          </cell>
          <cell r="E409" t="str">
            <v>m2</v>
          </cell>
          <cell r="F409">
            <v>0</v>
          </cell>
          <cell r="G409">
            <v>0</v>
          </cell>
          <cell r="H409">
            <v>1872.29</v>
          </cell>
        </row>
        <row r="410">
          <cell r="F410">
            <v>0</v>
          </cell>
        </row>
        <row r="411">
          <cell r="A411" t="str">
            <v>0.017</v>
          </cell>
          <cell r="B411" t="str">
            <v>Análisis de Costo Unitario de 515 m2 de Colocación Aluzinc en Paredes h= 4,31 m 2do. Nivel :</v>
          </cell>
          <cell r="C411">
            <v>0</v>
          </cell>
          <cell r="D411">
            <v>0</v>
          </cell>
          <cell r="E411">
            <v>0</v>
          </cell>
          <cell r="F411">
            <v>0</v>
          </cell>
          <cell r="G411">
            <v>0</v>
          </cell>
          <cell r="H411">
            <v>0</v>
          </cell>
        </row>
        <row r="412">
          <cell r="A412" t="str">
            <v>a)</v>
          </cell>
          <cell r="B412" t="str">
            <v>Materiales:</v>
          </cell>
          <cell r="C412">
            <v>0</v>
          </cell>
          <cell r="D412">
            <v>0</v>
          </cell>
          <cell r="E412">
            <v>0</v>
          </cell>
          <cell r="F412">
            <v>0</v>
          </cell>
          <cell r="G412">
            <v>0</v>
          </cell>
          <cell r="H412">
            <v>0</v>
          </cell>
        </row>
        <row r="413">
          <cell r="A413">
            <v>0</v>
          </cell>
          <cell r="B413" t="str">
            <v>Aluzinc Cal. 26 - 42'' x 20' USG</v>
          </cell>
          <cell r="C413">
            <v>79.240833084840773</v>
          </cell>
          <cell r="D413">
            <v>4.3210845118823782E-4</v>
          </cell>
          <cell r="E413" t="str">
            <v>Ud</v>
          </cell>
          <cell r="F413">
            <v>1980</v>
          </cell>
          <cell r="G413">
            <v>156964.65</v>
          </cell>
          <cell r="H413">
            <v>0</v>
          </cell>
        </row>
        <row r="414">
          <cell r="A414">
            <v>0</v>
          </cell>
          <cell r="B414" t="str">
            <v xml:space="preserve">Tornillo Autotaladrante 8mm x 35 </v>
          </cell>
          <cell r="C414">
            <v>4637.88</v>
          </cell>
          <cell r="D414">
            <v>9.4115758964510497E-6</v>
          </cell>
          <cell r="E414" t="str">
            <v>Ud</v>
          </cell>
          <cell r="F414">
            <v>15</v>
          </cell>
          <cell r="G414">
            <v>69568.850000000006</v>
          </cell>
          <cell r="H414">
            <v>0</v>
          </cell>
        </row>
        <row r="415">
          <cell r="A415" t="str">
            <v>b)</v>
          </cell>
          <cell r="B415" t="str">
            <v>Mano de Obra:</v>
          </cell>
          <cell r="C415">
            <v>0</v>
          </cell>
          <cell r="D415">
            <v>0</v>
          </cell>
          <cell r="E415">
            <v>0</v>
          </cell>
          <cell r="F415">
            <v>0</v>
          </cell>
          <cell r="G415">
            <v>0</v>
          </cell>
          <cell r="H415">
            <v>0</v>
          </cell>
        </row>
        <row r="416">
          <cell r="A416">
            <v>0</v>
          </cell>
          <cell r="B416" t="str">
            <v>MO-1001-8 [TNC] Técnico no calificado o PEON (TNC)</v>
          </cell>
          <cell r="C416">
            <v>16</v>
          </cell>
          <cell r="D416">
            <v>9.4377998022198814E-5</v>
          </cell>
          <cell r="E416" t="str">
            <v>Día</v>
          </cell>
          <cell r="F416">
            <v>497.95</v>
          </cell>
          <cell r="G416">
            <v>7967.95</v>
          </cell>
          <cell r="H416">
            <v>0</v>
          </cell>
        </row>
        <row r="417">
          <cell r="A417">
            <v>0</v>
          </cell>
          <cell r="B417" t="str">
            <v>MO-1001-3 [MA] Maestro de área (MA)</v>
          </cell>
          <cell r="C417">
            <v>34.354666666666667</v>
          </cell>
          <cell r="D417">
            <v>7.9060729495115294E-4</v>
          </cell>
          <cell r="E417" t="str">
            <v>Día</v>
          </cell>
          <cell r="F417">
            <v>1495</v>
          </cell>
          <cell r="G417">
            <v>51400.83</v>
          </cell>
          <cell r="H417">
            <v>0</v>
          </cell>
        </row>
        <row r="418">
          <cell r="A418">
            <v>0</v>
          </cell>
          <cell r="B418" t="str">
            <v>MO-1001-7 [TC] Técnico calificado (TC)</v>
          </cell>
          <cell r="C418">
            <v>68.709333333333333</v>
          </cell>
          <cell r="D418">
            <v>5.2642160376717298E-4</v>
          </cell>
          <cell r="E418" t="str">
            <v>Día</v>
          </cell>
          <cell r="F418">
            <v>545.1</v>
          </cell>
          <cell r="G418">
            <v>37473.17</v>
          </cell>
          <cell r="H418">
            <v>0</v>
          </cell>
        </row>
        <row r="419">
          <cell r="A419">
            <v>0</v>
          </cell>
          <cell r="B419" t="str">
            <v>MO-1001-8 [TNC] Técnico no calificado o PEON (TNC)</v>
          </cell>
          <cell r="C419">
            <v>206.12800000000004</v>
          </cell>
          <cell r="D419">
            <v>9.4377998022198814E-5</v>
          </cell>
          <cell r="E419" t="str">
            <v>Día</v>
          </cell>
          <cell r="F419">
            <v>497.95</v>
          </cell>
          <cell r="G419">
            <v>102651.12</v>
          </cell>
          <cell r="H419">
            <v>0</v>
          </cell>
        </row>
        <row r="420">
          <cell r="A420" t="str">
            <v>c)</v>
          </cell>
          <cell r="B420" t="str">
            <v>Herramientas, Servicios:</v>
          </cell>
          <cell r="C420">
            <v>0</v>
          </cell>
          <cell r="D420">
            <v>0</v>
          </cell>
          <cell r="E420">
            <v>0</v>
          </cell>
          <cell r="F420">
            <v>0</v>
          </cell>
          <cell r="G420">
            <v>0</v>
          </cell>
          <cell r="H420">
            <v>0</v>
          </cell>
        </row>
        <row r="421">
          <cell r="A421">
            <v>0</v>
          </cell>
          <cell r="B421" t="str">
            <v>Herramientas y equipos</v>
          </cell>
          <cell r="C421">
            <v>1</v>
          </cell>
          <cell r="D421">
            <v>0</v>
          </cell>
          <cell r="E421" t="str">
            <v>m2</v>
          </cell>
          <cell r="F421">
            <v>6816.43</v>
          </cell>
          <cell r="G421">
            <v>6816.43</v>
          </cell>
          <cell r="H421">
            <v>0</v>
          </cell>
        </row>
        <row r="422">
          <cell r="A422">
            <v>17</v>
          </cell>
          <cell r="B422" t="str">
            <v>Colocación Aluzinc en Paredes h= 4,31 m 2do. Nivel</v>
          </cell>
          <cell r="C422">
            <v>515.32000000000005</v>
          </cell>
          <cell r="D422">
            <v>0</v>
          </cell>
          <cell r="E422" t="str">
            <v>m2</v>
          </cell>
          <cell r="F422">
            <v>0</v>
          </cell>
          <cell r="G422">
            <v>0</v>
          </cell>
          <cell r="H422">
            <v>839.95</v>
          </cell>
        </row>
        <row r="423">
          <cell r="F423">
            <v>0</v>
          </cell>
        </row>
        <row r="424">
          <cell r="A424" t="str">
            <v>0.018</v>
          </cell>
          <cell r="B424" t="str">
            <v>Análisis de Costo Unitario de 011 m2 de Colocación Aluzinc translucido en Paredes 2do. Nivel :</v>
          </cell>
          <cell r="C424">
            <v>0</v>
          </cell>
          <cell r="D424">
            <v>0</v>
          </cell>
          <cell r="E424">
            <v>0</v>
          </cell>
          <cell r="F424">
            <v>0</v>
          </cell>
          <cell r="G424">
            <v>0</v>
          </cell>
          <cell r="H424">
            <v>0</v>
          </cell>
        </row>
        <row r="425">
          <cell r="A425" t="str">
            <v>a)</v>
          </cell>
          <cell r="B425" t="str">
            <v>Materiales:</v>
          </cell>
          <cell r="C425">
            <v>0</v>
          </cell>
          <cell r="D425">
            <v>0</v>
          </cell>
          <cell r="E425">
            <v>0</v>
          </cell>
          <cell r="F425">
            <v>0</v>
          </cell>
          <cell r="G425">
            <v>0</v>
          </cell>
          <cell r="H425">
            <v>0</v>
          </cell>
        </row>
        <row r="426">
          <cell r="A426">
            <v>0</v>
          </cell>
          <cell r="B426" t="str">
            <v>Aluzinc Traslucidos 36'' x 10 .5'</v>
          </cell>
          <cell r="C426">
            <v>3.5982214821572498</v>
          </cell>
          <cell r="D426">
            <v>3.7604469890840614E-3</v>
          </cell>
          <cell r="E426" t="str">
            <v>Ud</v>
          </cell>
          <cell r="F426">
            <v>4720</v>
          </cell>
          <cell r="G426">
            <v>17047.47</v>
          </cell>
          <cell r="H426">
            <v>0</v>
          </cell>
        </row>
        <row r="427">
          <cell r="A427">
            <v>0</v>
          </cell>
          <cell r="B427" t="str">
            <v xml:space="preserve">Tornillo Autotaladrante 8mm x 35 </v>
          </cell>
          <cell r="C427">
            <v>94.77</v>
          </cell>
          <cell r="D427">
            <v>9.4115758964510497E-6</v>
          </cell>
          <cell r="E427" t="str">
            <v>Ud</v>
          </cell>
          <cell r="F427">
            <v>15</v>
          </cell>
          <cell r="G427">
            <v>1421.56</v>
          </cell>
          <cell r="H427">
            <v>0</v>
          </cell>
        </row>
        <row r="428">
          <cell r="A428" t="str">
            <v>b)</v>
          </cell>
          <cell r="B428" t="str">
            <v>Mano de Obra:</v>
          </cell>
          <cell r="C428">
            <v>0</v>
          </cell>
          <cell r="D428">
            <v>0</v>
          </cell>
          <cell r="E428">
            <v>0</v>
          </cell>
          <cell r="F428">
            <v>0</v>
          </cell>
          <cell r="G428">
            <v>0</v>
          </cell>
          <cell r="H428">
            <v>0</v>
          </cell>
        </row>
        <row r="429">
          <cell r="A429">
            <v>0</v>
          </cell>
          <cell r="B429" t="str">
            <v>MO-1001-8 [TNC] Técnico no calificado o PEON (TNC)</v>
          </cell>
          <cell r="C429">
            <v>0.5</v>
          </cell>
          <cell r="D429">
            <v>9.4377998022198814E-5</v>
          </cell>
          <cell r="E429" t="str">
            <v>Día</v>
          </cell>
          <cell r="F429">
            <v>497.95</v>
          </cell>
          <cell r="G429">
            <v>249</v>
          </cell>
          <cell r="H429">
            <v>0</v>
          </cell>
        </row>
        <row r="430">
          <cell r="A430">
            <v>0</v>
          </cell>
          <cell r="B430" t="str">
            <v>MO-1001-3 [MA] Maestro de área (MA)</v>
          </cell>
          <cell r="C430">
            <v>0.70199999999999996</v>
          </cell>
          <cell r="D430">
            <v>7.9060729495115294E-4</v>
          </cell>
          <cell r="E430" t="str">
            <v>Día</v>
          </cell>
          <cell r="F430">
            <v>1495</v>
          </cell>
          <cell r="G430">
            <v>1050.32</v>
          </cell>
          <cell r="H430">
            <v>0</v>
          </cell>
        </row>
        <row r="431">
          <cell r="A431">
            <v>0</v>
          </cell>
          <cell r="B431" t="str">
            <v>MO-1001-7 [TC] Técnico calificado (TC)</v>
          </cell>
          <cell r="C431">
            <v>1.4039999999999999</v>
          </cell>
          <cell r="D431">
            <v>5.2642160376717298E-4</v>
          </cell>
          <cell r="E431" t="str">
            <v>Día</v>
          </cell>
          <cell r="F431">
            <v>545.1</v>
          </cell>
          <cell r="G431">
            <v>765.72</v>
          </cell>
          <cell r="H431">
            <v>0</v>
          </cell>
        </row>
        <row r="432">
          <cell r="A432">
            <v>0</v>
          </cell>
          <cell r="B432" t="str">
            <v>MO-1001-8 [TNC] Técnico no calificado o PEON (TNC)</v>
          </cell>
          <cell r="C432">
            <v>4.2119999999999997</v>
          </cell>
          <cell r="D432">
            <v>9.4377998022198814E-5</v>
          </cell>
          <cell r="E432" t="str">
            <v>Día</v>
          </cell>
          <cell r="F432">
            <v>497.95</v>
          </cell>
          <cell r="G432">
            <v>2097.56</v>
          </cell>
          <cell r="H432">
            <v>0</v>
          </cell>
        </row>
        <row r="433">
          <cell r="A433" t="str">
            <v>c)</v>
          </cell>
          <cell r="B433" t="str">
            <v>Herramientas, Servicios:</v>
          </cell>
          <cell r="C433">
            <v>0</v>
          </cell>
          <cell r="D433">
            <v>0</v>
          </cell>
          <cell r="E433">
            <v>0</v>
          </cell>
          <cell r="F433">
            <v>0</v>
          </cell>
          <cell r="G433">
            <v>0</v>
          </cell>
          <cell r="H433">
            <v>0</v>
          </cell>
        </row>
        <row r="434">
          <cell r="A434">
            <v>0</v>
          </cell>
          <cell r="B434" t="str">
            <v>Herramientas y equipos</v>
          </cell>
          <cell r="C434">
            <v>1</v>
          </cell>
          <cell r="D434">
            <v>0</v>
          </cell>
          <cell r="E434" t="str">
            <v>m2</v>
          </cell>
          <cell r="F434">
            <v>362.11</v>
          </cell>
          <cell r="G434">
            <v>362.11</v>
          </cell>
          <cell r="H434">
            <v>0</v>
          </cell>
        </row>
        <row r="435">
          <cell r="A435">
            <v>18</v>
          </cell>
          <cell r="B435" t="str">
            <v>Colocación Aluzinc translucido en Paredes 2do. Nivel</v>
          </cell>
          <cell r="C435">
            <v>10.53</v>
          </cell>
          <cell r="D435">
            <v>0</v>
          </cell>
          <cell r="E435" t="str">
            <v>m2</v>
          </cell>
          <cell r="F435">
            <v>0</v>
          </cell>
          <cell r="G435">
            <v>0</v>
          </cell>
          <cell r="H435">
            <v>2183.64</v>
          </cell>
        </row>
        <row r="436">
          <cell r="F436">
            <v>0</v>
          </cell>
        </row>
        <row r="437">
          <cell r="A437" t="str">
            <v>0.019</v>
          </cell>
          <cell r="B437" t="str">
            <v>Análisis de Costo Unitario de 020 Ud de Colocación Correas del Techumbre Aluzinc :</v>
          </cell>
          <cell r="C437">
            <v>0</v>
          </cell>
          <cell r="D437">
            <v>0</v>
          </cell>
          <cell r="E437">
            <v>0</v>
          </cell>
          <cell r="F437">
            <v>0</v>
          </cell>
          <cell r="G437">
            <v>0</v>
          </cell>
          <cell r="H437">
            <v>0</v>
          </cell>
        </row>
        <row r="438">
          <cell r="A438" t="str">
            <v>a)</v>
          </cell>
          <cell r="B438" t="str">
            <v>Materiales:</v>
          </cell>
          <cell r="C438">
            <v>0</v>
          </cell>
          <cell r="D438">
            <v>0</v>
          </cell>
          <cell r="E438">
            <v>0</v>
          </cell>
          <cell r="F438">
            <v>0</v>
          </cell>
          <cell r="G438">
            <v>0</v>
          </cell>
          <cell r="H438">
            <v>0</v>
          </cell>
        </row>
        <row r="439">
          <cell r="A439">
            <v>0</v>
          </cell>
          <cell r="B439" t="str">
            <v>Correa Z 2 1/2" x 8" x 3/32"</v>
          </cell>
          <cell r="C439">
            <v>2112.8608923884512</v>
          </cell>
          <cell r="D439">
            <v>6.5838509316862843E-5</v>
          </cell>
          <cell r="E439" t="str">
            <v>pl</v>
          </cell>
          <cell r="F439">
            <v>95</v>
          </cell>
          <cell r="G439">
            <v>200735</v>
          </cell>
          <cell r="H439">
            <v>0</v>
          </cell>
        </row>
        <row r="440">
          <cell r="A440">
            <v>0</v>
          </cell>
          <cell r="B440" t="str">
            <v>Tensor ø 1/2" - 20'</v>
          </cell>
          <cell r="C440">
            <v>100</v>
          </cell>
          <cell r="D440">
            <v>0</v>
          </cell>
          <cell r="E440" t="str">
            <v>pl</v>
          </cell>
          <cell r="F440">
            <v>340</v>
          </cell>
          <cell r="G440">
            <v>34000</v>
          </cell>
          <cell r="H440">
            <v>0</v>
          </cell>
        </row>
        <row r="441">
          <cell r="A441">
            <v>0</v>
          </cell>
          <cell r="B441" t="str">
            <v xml:space="preserve">Tornillo Autotaladrante 8mm x 35 </v>
          </cell>
          <cell r="C441">
            <v>316.92913385826773</v>
          </cell>
          <cell r="D441">
            <v>9.4115758964510497E-6</v>
          </cell>
          <cell r="E441" t="str">
            <v>Ud</v>
          </cell>
          <cell r="F441">
            <v>15</v>
          </cell>
          <cell r="G441">
            <v>4753.9799999999996</v>
          </cell>
          <cell r="H441">
            <v>0</v>
          </cell>
        </row>
        <row r="442">
          <cell r="A442" t="str">
            <v>b)</v>
          </cell>
          <cell r="B442" t="str">
            <v>Mano de Obra:</v>
          </cell>
          <cell r="C442">
            <v>0</v>
          </cell>
          <cell r="D442">
            <v>0</v>
          </cell>
          <cell r="E442">
            <v>0</v>
          </cell>
          <cell r="F442">
            <v>0</v>
          </cell>
          <cell r="G442">
            <v>0</v>
          </cell>
          <cell r="H442">
            <v>0</v>
          </cell>
        </row>
        <row r="443">
          <cell r="A443">
            <v>0</v>
          </cell>
          <cell r="B443" t="str">
            <v>MO-1001-8 [TNC] Técnico no calificado o PEON (TNC)</v>
          </cell>
          <cell r="C443">
            <v>16</v>
          </cell>
          <cell r="D443">
            <v>9.4377998022198814E-5</v>
          </cell>
          <cell r="E443" t="str">
            <v>Día</v>
          </cell>
          <cell r="F443">
            <v>497.95</v>
          </cell>
          <cell r="G443">
            <v>7967.95</v>
          </cell>
          <cell r="H443">
            <v>0</v>
          </cell>
        </row>
        <row r="444">
          <cell r="A444">
            <v>0</v>
          </cell>
          <cell r="B444" t="str">
            <v>MO-1001-3 [MA] Maestro de área (MA)</v>
          </cell>
          <cell r="C444">
            <v>1.3333333333333333</v>
          </cell>
          <cell r="D444">
            <v>7.9060729495115294E-4</v>
          </cell>
          <cell r="E444" t="str">
            <v>Día</v>
          </cell>
          <cell r="F444">
            <v>1495</v>
          </cell>
          <cell r="G444">
            <v>1994.91</v>
          </cell>
          <cell r="H444">
            <v>0</v>
          </cell>
        </row>
        <row r="445">
          <cell r="A445">
            <v>0</v>
          </cell>
          <cell r="B445" t="str">
            <v>MO-1001-7 [TC] Técnico calificado (TC)</v>
          </cell>
          <cell r="C445">
            <v>2.6666666666666665</v>
          </cell>
          <cell r="D445">
            <v>5.2642160376717298E-4</v>
          </cell>
          <cell r="E445" t="str">
            <v>Día</v>
          </cell>
          <cell r="F445">
            <v>545.1</v>
          </cell>
          <cell r="G445">
            <v>1454.37</v>
          </cell>
          <cell r="H445">
            <v>0</v>
          </cell>
        </row>
        <row r="446">
          <cell r="A446">
            <v>0</v>
          </cell>
          <cell r="B446" t="str">
            <v>MO-1001-8 [TNC] Técnico no calificado o PEON (TNC)</v>
          </cell>
          <cell r="C446">
            <v>8</v>
          </cell>
          <cell r="D446">
            <v>9.4377998022198814E-5</v>
          </cell>
          <cell r="E446" t="str">
            <v>Día</v>
          </cell>
          <cell r="F446">
            <v>497.95</v>
          </cell>
          <cell r="G446">
            <v>3983.98</v>
          </cell>
          <cell r="H446">
            <v>0</v>
          </cell>
        </row>
        <row r="447">
          <cell r="A447" t="str">
            <v>c)</v>
          </cell>
          <cell r="B447" t="str">
            <v>Herramientas, Servicios:</v>
          </cell>
          <cell r="C447">
            <v>0</v>
          </cell>
          <cell r="D447">
            <v>0</v>
          </cell>
          <cell r="E447">
            <v>0</v>
          </cell>
          <cell r="F447">
            <v>0</v>
          </cell>
          <cell r="G447">
            <v>0</v>
          </cell>
          <cell r="H447">
            <v>0</v>
          </cell>
        </row>
        <row r="448">
          <cell r="A448">
            <v>0</v>
          </cell>
          <cell r="B448" t="str">
            <v>Herramientas y equipos</v>
          </cell>
          <cell r="C448">
            <v>1</v>
          </cell>
          <cell r="D448">
            <v>0</v>
          </cell>
          <cell r="E448" t="str">
            <v>Ud</v>
          </cell>
          <cell r="F448">
            <v>4078.24</v>
          </cell>
          <cell r="G448">
            <v>4078.24</v>
          </cell>
          <cell r="H448">
            <v>0</v>
          </cell>
        </row>
        <row r="449">
          <cell r="A449">
            <v>19</v>
          </cell>
          <cell r="B449" t="str">
            <v>Colocación Correas del Techumbre Aluzinc</v>
          </cell>
          <cell r="C449">
            <v>20</v>
          </cell>
          <cell r="D449">
            <v>0</v>
          </cell>
          <cell r="E449" t="str">
            <v>Ud</v>
          </cell>
          <cell r="F449">
            <v>0</v>
          </cell>
          <cell r="G449">
            <v>0</v>
          </cell>
          <cell r="H449">
            <v>12948.42</v>
          </cell>
        </row>
        <row r="450">
          <cell r="F450">
            <v>0</v>
          </cell>
        </row>
        <row r="451">
          <cell r="A451" t="str">
            <v>0.020</v>
          </cell>
          <cell r="B451" t="str">
            <v>Análisis de Costo Unitario de 880 m2 de Colocación Techumbre de Aluzinc :</v>
          </cell>
          <cell r="C451">
            <v>0</v>
          </cell>
          <cell r="D451">
            <v>0</v>
          </cell>
          <cell r="E451">
            <v>0</v>
          </cell>
          <cell r="F451">
            <v>0</v>
          </cell>
          <cell r="G451">
            <v>0</v>
          </cell>
          <cell r="H451">
            <v>0</v>
          </cell>
        </row>
      </sheetData>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Precio Equipos"/>
      <sheetName val="O.M. y Salarios"/>
      <sheetName val="Materiales"/>
      <sheetName val="TRACTOR D9T"/>
      <sheetName val="TRACTOR D8T "/>
      <sheetName val="TRACTOR D6R"/>
      <sheetName val="PALA 950G"/>
      <sheetName val="Motoniveladora 140H"/>
      <sheetName val="Compactador CS533E"/>
      <sheetName val="Excavadora Cat. 325C"/>
      <sheetName val="Comparacion precios unitarios"/>
      <sheetName val="Detalle Partidas"/>
      <sheetName val="Observaciones "/>
      <sheetName val="P.U. Samana"/>
      <sheetName val="BASICO"/>
      <sheetName val="Listado Equipos Propios"/>
      <sheetName val="Posesion Camion"/>
      <sheetName val="Posesion Camion Empirico OK"/>
      <sheetName val="Posesion RM 250 Julio"/>
      <sheetName val="TRACTOR D7H"/>
      <sheetName val="PALA 950E"/>
      <sheetName val="GRADER 12G"/>
      <sheetName val="Modelo de P.U."/>
      <sheetName val="Costo Horario D9N"/>
      <sheetName val="Determinación de Rendimientos"/>
      <sheetName val="Determinación de Rendimient (2)"/>
      <sheetName val="Determinación de Rendimient (3)"/>
      <sheetName val="P.U. Excavación Roca con Ripper"/>
    </sheetNames>
    <sheetDataSet>
      <sheetData sheetId="0" refreshError="1">
        <row r="13">
          <cell r="I13">
            <v>5208.2</v>
          </cell>
        </row>
        <row r="16">
          <cell r="I16">
            <v>2686.62</v>
          </cell>
        </row>
        <row r="27">
          <cell r="C27">
            <v>0.08</v>
          </cell>
        </row>
        <row r="28">
          <cell r="C28">
            <v>0.04</v>
          </cell>
        </row>
        <row r="30">
          <cell r="C30">
            <v>0.01</v>
          </cell>
        </row>
      </sheetData>
      <sheetData sheetId="1" refreshError="1"/>
      <sheetData sheetId="2" refreshError="1"/>
      <sheetData sheetId="3">
        <row r="13">
          <cell r="I13">
            <v>5208.2</v>
          </cell>
        </row>
      </sheetData>
      <sheetData sheetId="4">
        <row r="39">
          <cell r="G39">
            <v>37.200000000000003</v>
          </cell>
        </row>
      </sheetData>
      <sheetData sheetId="5"/>
      <sheetData sheetId="6">
        <row r="13">
          <cell r="I13">
            <v>5208.2</v>
          </cell>
        </row>
      </sheetData>
      <sheetData sheetId="7">
        <row r="13">
          <cell r="I13">
            <v>5208.2</v>
          </cell>
        </row>
      </sheetData>
      <sheetData sheetId="8"/>
      <sheetData sheetId="9">
        <row r="13">
          <cell r="I13">
            <v>5208.2</v>
          </cell>
        </row>
      </sheetData>
      <sheetData sheetId="10"/>
      <sheetData sheetId="11">
        <row r="13">
          <cell r="I13">
            <v>5208.2</v>
          </cell>
        </row>
      </sheetData>
      <sheetData sheetId="12"/>
      <sheetData sheetId="13"/>
      <sheetData sheetId="14"/>
      <sheetData sheetId="15">
        <row r="39">
          <cell r="G39">
            <v>37.200000000000003</v>
          </cell>
        </row>
      </sheetData>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STO DGO"/>
      <sheetName val="PRES. BOCA NUEVA"/>
      <sheetName val="CONTRARO SEÑALIZACIONES"/>
      <sheetName val="Senalizacion"/>
      <sheetName val="A"/>
      <sheetName val="ANALISIS_STO_DGO"/>
      <sheetName val="PRES__BOCA_NUEVA"/>
      <sheetName val="CONTRARO_SEÑALIZACIONES"/>
      <sheetName val="ANALISIS_STO_DGO1"/>
      <sheetName val="PRES__BOCA_NUEVA1"/>
      <sheetName val="CONTRARO_SEÑALIZACIONES1"/>
      <sheetName val="Presup"/>
      <sheetName val="EDIFICIO COUNTERS"/>
      <sheetName val="LISTADO INSUMOS DEL 2000"/>
    </sheetNames>
    <sheetDataSet>
      <sheetData sheetId="0"/>
      <sheetData sheetId="1"/>
      <sheetData sheetId="2" refreshError="1"/>
      <sheetData sheetId="3" refreshError="1"/>
      <sheetData sheetId="4" refreshError="1"/>
      <sheetData sheetId="5"/>
      <sheetData sheetId="6"/>
      <sheetData sheetId="7"/>
      <sheetData sheetId="8"/>
      <sheetData sheetId="9"/>
      <sheetData sheetId="10"/>
      <sheetData sheetId="11" refreshError="1"/>
      <sheetData sheetId="12" refreshError="1"/>
      <sheetData sheetId="1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EROS"/>
      <sheetName val="MORTEROS Y HR"/>
      <sheetName val="GASTOS INDIR."/>
      <sheetName val="CANAL BOHECHIO"/>
      <sheetName val="COMUNES"/>
      <sheetName val="P CASAS 1"/>
      <sheetName val="P CASA 2"/>
      <sheetName val="MATERIALES LISTADO"/>
      <sheetName val="EQUIPOS LISTADO"/>
      <sheetName val="MANO OBRA LISTADO"/>
      <sheetName val="REMOCION COMPUERTA"/>
      <sheetName val="BOMBAS DE AGU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8">
          <cell r="D8">
            <v>0.5</v>
          </cell>
        </row>
        <row r="9">
          <cell r="D9">
            <v>180</v>
          </cell>
        </row>
        <row r="10">
          <cell r="D10">
            <v>200</v>
          </cell>
        </row>
        <row r="12">
          <cell r="D12">
            <v>175</v>
          </cell>
        </row>
        <row r="17">
          <cell r="D17">
            <v>81.95</v>
          </cell>
        </row>
      </sheetData>
      <sheetData sheetId="8" refreshError="1"/>
      <sheetData sheetId="9" refreshError="1"/>
      <sheetData sheetId="10" refreshError="1"/>
      <sheetData sheetId="1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Mano de Obra"/>
      <sheetName val="Analisis"/>
      <sheetName val="Rdmo Matariales"/>
      <sheetName val="Resumen de analisis"/>
    </sheetNames>
    <sheetDataSet>
      <sheetData sheetId="0"/>
      <sheetData sheetId="1">
        <row r="4">
          <cell r="D4">
            <v>4377</v>
          </cell>
        </row>
        <row r="8">
          <cell r="D8">
            <v>350</v>
          </cell>
        </row>
        <row r="10">
          <cell r="D10">
            <v>830</v>
          </cell>
        </row>
        <row r="11">
          <cell r="D11">
            <v>639</v>
          </cell>
        </row>
        <row r="12">
          <cell r="D12">
            <v>511</v>
          </cell>
        </row>
        <row r="13">
          <cell r="D13">
            <v>448</v>
          </cell>
        </row>
        <row r="14">
          <cell r="D14">
            <v>294</v>
          </cell>
        </row>
        <row r="15">
          <cell r="D15">
            <v>268</v>
          </cell>
        </row>
        <row r="556">
          <cell r="D556">
            <v>574.99992450000002</v>
          </cell>
        </row>
        <row r="778">
          <cell r="D778">
            <v>154</v>
          </cell>
        </row>
      </sheetData>
      <sheetData sheetId="2" refreshError="1"/>
      <sheetData sheetId="3" refreshError="1"/>
      <sheetData sheetId="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ervaciones de Proyectos"/>
      <sheetName val="Personal"/>
      <sheetName val="Proveedores"/>
      <sheetName val="Provincias"/>
      <sheetName val="AISC 13th Ed Properties Viewer"/>
      <sheetName val="Presupuesto MotoLobby"/>
      <sheetName val="HormigónArmado"/>
      <sheetName val="ListaPrecios"/>
      <sheetName val="Cotizaciones"/>
      <sheetName val="Conexiones"/>
      <sheetName val="Informe de Cuantía"/>
      <sheetName val="Presupuesto"/>
      <sheetName val="M.O. MinisterioTrabajo"/>
      <sheetName val="Hoja2"/>
      <sheetName val="EstructuraMetalica"/>
      <sheetName val="PRESUPUESTO-viceministerio"/>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A1" t="str">
            <v>ID</v>
          </cell>
          <cell r="B1" t="str">
            <v>Partida</v>
          </cell>
          <cell r="C1" t="str">
            <v>Vol</v>
          </cell>
          <cell r="D1" t="str">
            <v>Desp.</v>
          </cell>
          <cell r="E1" t="str">
            <v>Ud</v>
          </cell>
          <cell r="F1" t="str">
            <v>Costo Unitario</v>
          </cell>
          <cell r="G1" t="str">
            <v>ITBIS</v>
          </cell>
          <cell r="H1" t="str">
            <v>Importe</v>
          </cell>
          <cell r="I1" t="str">
            <v>Precio Unitario</v>
          </cell>
        </row>
        <row r="3">
          <cell r="A3" t="str">
            <v>I</v>
          </cell>
          <cell r="B3" t="str">
            <v>Hormigón Armado</v>
          </cell>
          <cell r="E3">
            <v>1</v>
          </cell>
        </row>
        <row r="5">
          <cell r="A5">
            <v>1</v>
          </cell>
          <cell r="B5" t="str">
            <v>Análisis de Precio Unitario de 1.00 m3 de Zapata Z1 [ 1.00 x 1.00 x 0.30 ] m - f'c 210 kg/cm2 @ 28d - AsInf Ø1/2'' @ 0.20 m AD + AsSup Ø1/2'' @ 0.25 m AD :</v>
          </cell>
        </row>
        <row r="6">
          <cell r="B6" t="str">
            <v>Materiales</v>
          </cell>
        </row>
        <row r="7">
          <cell r="B7" t="str">
            <v>Hormigón Industrial f'c 240 kg/cm² @ 28d</v>
          </cell>
          <cell r="C7">
            <v>1</v>
          </cell>
          <cell r="D7">
            <v>5.0000000000000044E-2</v>
          </cell>
          <cell r="E7" t="str">
            <v>m3</v>
          </cell>
          <cell r="F7">
            <v>4703.3898305084749</v>
          </cell>
          <cell r="G7">
            <v>846.61</v>
          </cell>
          <cell r="H7">
            <v>5827.5</v>
          </cell>
        </row>
        <row r="8">
          <cell r="B8" t="str">
            <v>Acero ø3/8''</v>
          </cell>
          <cell r="C8">
            <v>0</v>
          </cell>
          <cell r="D8">
            <v>0</v>
          </cell>
          <cell r="E8" t="str">
            <v>QQ</v>
          </cell>
          <cell r="F8">
            <v>1864.4067796610161</v>
          </cell>
          <cell r="G8">
            <v>335.59</v>
          </cell>
          <cell r="H8">
            <v>0</v>
          </cell>
        </row>
        <row r="9">
          <cell r="B9" t="str">
            <v>Acero ø1/2''</v>
          </cell>
          <cell r="C9">
            <v>1.5189999999999999</v>
          </cell>
          <cell r="D9">
            <v>5.3324555628703217E-2</v>
          </cell>
          <cell r="E9" t="str">
            <v>QQ</v>
          </cell>
          <cell r="F9">
            <v>1864.4067796610161</v>
          </cell>
          <cell r="G9">
            <v>335.59</v>
          </cell>
          <cell r="H9">
            <v>3519.99</v>
          </cell>
        </row>
        <row r="10">
          <cell r="B10" t="str">
            <v>Acero ø3/4''</v>
          </cell>
          <cell r="C10">
            <v>0</v>
          </cell>
          <cell r="D10">
            <v>0</v>
          </cell>
          <cell r="E10" t="str">
            <v>QQ</v>
          </cell>
          <cell r="F10">
            <v>1864.4067796610161</v>
          </cell>
          <cell r="G10">
            <v>335.59</v>
          </cell>
          <cell r="H10">
            <v>0</v>
          </cell>
        </row>
        <row r="11">
          <cell r="B11" t="str">
            <v>Acero ø1''</v>
          </cell>
          <cell r="C11">
            <v>0</v>
          </cell>
          <cell r="D11">
            <v>0</v>
          </cell>
          <cell r="E11" t="str">
            <v>QQ</v>
          </cell>
          <cell r="F11">
            <v>1864.4067796610161</v>
          </cell>
          <cell r="G11">
            <v>335.59</v>
          </cell>
          <cell r="H11">
            <v>0</v>
          </cell>
        </row>
        <row r="12">
          <cell r="B12" t="str">
            <v xml:space="preserve">Alambre No.18 </v>
          </cell>
          <cell r="C12">
            <v>3.0379999999999998</v>
          </cell>
          <cell r="D12">
            <v>2.0408163265306214E-2</v>
          </cell>
          <cell r="E12" t="str">
            <v xml:space="preserve"> Lbs </v>
          </cell>
          <cell r="F12">
            <v>32.203389830508478</v>
          </cell>
          <cell r="G12">
            <v>5.8</v>
          </cell>
          <cell r="H12">
            <v>117.81</v>
          </cell>
        </row>
        <row r="13">
          <cell r="B13" t="str">
            <v>Mano de Obra</v>
          </cell>
        </row>
        <row r="14">
          <cell r="B14" t="str">
            <v>M. O.1014A-1 [1] Vaciado de Hormigón Industrial</v>
          </cell>
          <cell r="C14">
            <v>1</v>
          </cell>
          <cell r="D14">
            <v>0</v>
          </cell>
          <cell r="E14" t="str">
            <v>m³</v>
          </cell>
          <cell r="F14">
            <v>491.64407094362468</v>
          </cell>
          <cell r="G14">
            <v>0</v>
          </cell>
          <cell r="H14">
            <v>491.64</v>
          </cell>
        </row>
        <row r="15">
          <cell r="B15" t="str">
            <v>M. O.1077-9 [9] Coloc. acero normal</v>
          </cell>
          <cell r="C15">
            <v>1.5189999999999999</v>
          </cell>
          <cell r="D15">
            <v>5.3324555628703217E-2</v>
          </cell>
          <cell r="E15" t="str">
            <v>qq</v>
          </cell>
          <cell r="F15">
            <v>321.74313473582782</v>
          </cell>
          <cell r="G15">
            <v>0</v>
          </cell>
          <cell r="H15">
            <v>514.79</v>
          </cell>
        </row>
        <row r="16">
          <cell r="B16" t="str">
            <v>Servicios, Herramientas y Equipos</v>
          </cell>
        </row>
        <row r="17">
          <cell r="B17" t="str">
            <v>Calzos para Acero</v>
          </cell>
          <cell r="C17">
            <v>1.5189999999999999</v>
          </cell>
          <cell r="D17">
            <v>5.3324555628703217E-2</v>
          </cell>
          <cell r="E17" t="str">
            <v>QQ</v>
          </cell>
          <cell r="F17">
            <v>3</v>
          </cell>
          <cell r="G17">
            <v>0.54</v>
          </cell>
          <cell r="H17">
            <v>5.66</v>
          </cell>
        </row>
        <row r="18">
          <cell r="A18">
            <v>1</v>
          </cell>
          <cell r="B18" t="str">
            <v xml:space="preserve">Zapata Z1 [ 1.00 x 1.00 x 0.30 ] m - f'c 210 kg/cm2 @ 28d - AsInf Ø1/2'' @ 0.20 m AD + AsSup Ø1/2'' @ 0.25 m AD </v>
          </cell>
          <cell r="C18">
            <v>1</v>
          </cell>
          <cell r="E18" t="str">
            <v>m3</v>
          </cell>
          <cell r="I18">
            <v>10477.39</v>
          </cell>
        </row>
        <row r="20">
          <cell r="A20">
            <v>2</v>
          </cell>
          <cell r="B20" t="str">
            <v>Análisis de Precio Unitario de 1.00 m3 de Zapata Zesc [ 0.60 x 1.60 x 0.30 ] m - f'c 210 kg/cm2 @ 28d - As 4 Ø1/2'' - Est Ø1/2''@ 0.20 m:</v>
          </cell>
        </row>
        <row r="21">
          <cell r="B21" t="str">
            <v>Materiales</v>
          </cell>
        </row>
        <row r="22">
          <cell r="B22" t="str">
            <v>Hormigón Industrial f'c 240 kg/cm² @ 28d</v>
          </cell>
          <cell r="C22">
            <v>1</v>
          </cell>
          <cell r="D22">
            <v>5.0000000000000044E-2</v>
          </cell>
          <cell r="E22" t="str">
            <v>m3</v>
          </cell>
          <cell r="F22">
            <v>4703.3898305084749</v>
          </cell>
          <cell r="G22">
            <v>846.61</v>
          </cell>
          <cell r="H22">
            <v>5827.5</v>
          </cell>
        </row>
        <row r="23">
          <cell r="B23" t="str">
            <v>Acero ø3/8''</v>
          </cell>
          <cell r="C23">
            <v>0.32</v>
          </cell>
          <cell r="D23">
            <v>0.25000000000000006</v>
          </cell>
          <cell r="E23" t="str">
            <v>QQ</v>
          </cell>
          <cell r="F23">
            <v>1864.4067796610161</v>
          </cell>
          <cell r="G23">
            <v>335.59</v>
          </cell>
          <cell r="H23">
            <v>880</v>
          </cell>
        </row>
        <row r="24">
          <cell r="B24" t="str">
            <v>Acero ø1/2''</v>
          </cell>
          <cell r="C24">
            <v>0.53400000000000003</v>
          </cell>
          <cell r="D24">
            <v>0.12359550561797764</v>
          </cell>
          <cell r="E24" t="str">
            <v>QQ</v>
          </cell>
          <cell r="F24">
            <v>1864.4067796610161</v>
          </cell>
          <cell r="G24">
            <v>335.59</v>
          </cell>
          <cell r="H24">
            <v>1320</v>
          </cell>
        </row>
        <row r="25">
          <cell r="B25" t="str">
            <v>Acero ø3/4''</v>
          </cell>
          <cell r="C25">
            <v>0</v>
          </cell>
          <cell r="D25">
            <v>0</v>
          </cell>
          <cell r="E25" t="str">
            <v>QQ</v>
          </cell>
          <cell r="F25">
            <v>1864.4067796610161</v>
          </cell>
          <cell r="G25">
            <v>335.59</v>
          </cell>
          <cell r="H25">
            <v>0</v>
          </cell>
        </row>
        <row r="26">
          <cell r="B26" t="str">
            <v>Acero ø1''</v>
          </cell>
          <cell r="C26">
            <v>0</v>
          </cell>
          <cell r="D26">
            <v>0</v>
          </cell>
          <cell r="E26" t="str">
            <v>QQ</v>
          </cell>
          <cell r="F26">
            <v>1864.4067796610161</v>
          </cell>
          <cell r="G26">
            <v>335.59</v>
          </cell>
          <cell r="H26">
            <v>0</v>
          </cell>
        </row>
        <row r="27">
          <cell r="B27" t="str">
            <v xml:space="preserve">Alambre No.18 </v>
          </cell>
          <cell r="C27">
            <v>1.7080000000000002</v>
          </cell>
          <cell r="D27">
            <v>5.3864168618266893E-2</v>
          </cell>
          <cell r="E27" t="str">
            <v xml:space="preserve"> Lbs </v>
          </cell>
          <cell r="F27">
            <v>32.203389830508478</v>
          </cell>
          <cell r="G27">
            <v>5.8</v>
          </cell>
          <cell r="H27">
            <v>68.41</v>
          </cell>
        </row>
        <row r="28">
          <cell r="B28" t="str">
            <v>Mano de Obra</v>
          </cell>
        </row>
        <row r="29">
          <cell r="B29" t="str">
            <v>M. O.1014A-1 [1] Vaciado de Hormigón Industrial</v>
          </cell>
          <cell r="C29">
            <v>1</v>
          </cell>
          <cell r="D29">
            <v>0</v>
          </cell>
          <cell r="E29" t="str">
            <v>m³</v>
          </cell>
          <cell r="F29">
            <v>491.64407094362468</v>
          </cell>
          <cell r="G29">
            <v>0</v>
          </cell>
          <cell r="H29">
            <v>491.64</v>
          </cell>
        </row>
        <row r="30">
          <cell r="B30" t="str">
            <v>M. O.1077-9 [9] Coloc. acero normal</v>
          </cell>
          <cell r="C30">
            <v>0.85400000000000009</v>
          </cell>
          <cell r="D30">
            <v>5.3864168618266893E-2</v>
          </cell>
          <cell r="E30" t="str">
            <v>qq</v>
          </cell>
          <cell r="F30">
            <v>321.74313473582782</v>
          </cell>
          <cell r="G30">
            <v>0</v>
          </cell>
          <cell r="H30">
            <v>289.57</v>
          </cell>
        </row>
        <row r="31">
          <cell r="B31" t="str">
            <v>Servicios, Herramientas y Equipos</v>
          </cell>
        </row>
        <row r="32">
          <cell r="B32" t="str">
            <v>Calzos para Acero</v>
          </cell>
          <cell r="C32">
            <v>0.85400000000000009</v>
          </cell>
          <cell r="D32">
            <v>5.3864168618266893E-2</v>
          </cell>
          <cell r="E32" t="str">
            <v>QQ</v>
          </cell>
          <cell r="F32">
            <v>3</v>
          </cell>
          <cell r="G32">
            <v>0.54</v>
          </cell>
          <cell r="H32">
            <v>3.19</v>
          </cell>
        </row>
        <row r="33">
          <cell r="A33">
            <v>2</v>
          </cell>
          <cell r="B33" t="str">
            <v>Zapata Zesc [ 0.60 x 1.60 x 0.30 ] m - f'c 210 kg/cm2 @ 28d - As 4 Ø1/2'' - Est Ø1/2''@ 0.20 m</v>
          </cell>
          <cell r="C33">
            <v>1</v>
          </cell>
          <cell r="E33" t="str">
            <v>m3</v>
          </cell>
          <cell r="I33">
            <v>8880.31</v>
          </cell>
        </row>
        <row r="35">
          <cell r="A35">
            <v>3</v>
          </cell>
          <cell r="B35" t="str">
            <v>Análisis de Precio Unitario de 1.00 m3 de Columna C1 [ 0.25 x 0.25 x 0.90 ] m - f'c 210 kg/cm2 @ 28d - 4 Ø1/2'' + 2 Est. Ø 3/8'' @ 0.10 m:</v>
          </cell>
        </row>
        <row r="36">
          <cell r="B36" t="str">
            <v>Materiales</v>
          </cell>
        </row>
        <row r="37">
          <cell r="B37" t="str">
            <v>Hormigón Industrial f'c 240 kg/cm² @ 28d</v>
          </cell>
          <cell r="C37">
            <v>1</v>
          </cell>
          <cell r="D37">
            <v>5.0000000000000044E-2</v>
          </cell>
          <cell r="E37" t="str">
            <v>m3</v>
          </cell>
          <cell r="F37">
            <v>4703.3898305084749</v>
          </cell>
          <cell r="G37">
            <v>846.61</v>
          </cell>
          <cell r="H37">
            <v>5827.5</v>
          </cell>
        </row>
        <row r="38">
          <cell r="B38" t="str">
            <v>Acero ø3/8''</v>
          </cell>
          <cell r="C38">
            <v>0</v>
          </cell>
          <cell r="D38">
            <v>0</v>
          </cell>
          <cell r="E38" t="str">
            <v>QQ</v>
          </cell>
          <cell r="F38">
            <v>1864.4067796610161</v>
          </cell>
          <cell r="G38">
            <v>335.59</v>
          </cell>
          <cell r="H38">
            <v>0</v>
          </cell>
        </row>
        <row r="39">
          <cell r="B39" t="str">
            <v>Acero ø1/2''</v>
          </cell>
          <cell r="C39">
            <v>0</v>
          </cell>
          <cell r="D39">
            <v>0</v>
          </cell>
          <cell r="E39" t="str">
            <v>QQ</v>
          </cell>
          <cell r="F39">
            <v>1864.4067796610161</v>
          </cell>
          <cell r="G39">
            <v>335.59</v>
          </cell>
          <cell r="H39">
            <v>0</v>
          </cell>
        </row>
        <row r="40">
          <cell r="B40" t="str">
            <v>Acero ø3/4''</v>
          </cell>
          <cell r="C40">
            <v>2.234</v>
          </cell>
          <cell r="D40">
            <v>2.9543419874664405E-2</v>
          </cell>
          <cell r="E40" t="str">
            <v>QQ</v>
          </cell>
          <cell r="F40">
            <v>1864.4067796610161</v>
          </cell>
          <cell r="G40">
            <v>335.59</v>
          </cell>
          <cell r="H40">
            <v>5059.99</v>
          </cell>
        </row>
        <row r="41">
          <cell r="B41" t="str">
            <v>Acero ø1''</v>
          </cell>
          <cell r="C41">
            <v>0</v>
          </cell>
          <cell r="D41">
            <v>0</v>
          </cell>
          <cell r="E41" t="str">
            <v>QQ</v>
          </cell>
          <cell r="F41">
            <v>1864.4067796610161</v>
          </cell>
          <cell r="G41">
            <v>335.59</v>
          </cell>
          <cell r="H41">
            <v>0</v>
          </cell>
        </row>
        <row r="42">
          <cell r="B42" t="str">
            <v xml:space="preserve">Alambre No.18 </v>
          </cell>
          <cell r="C42">
            <v>4.468</v>
          </cell>
          <cell r="D42">
            <v>7.162041181736801E-3</v>
          </cell>
          <cell r="E42" t="str">
            <v xml:space="preserve"> Lbs </v>
          </cell>
          <cell r="F42">
            <v>32.203389830508478</v>
          </cell>
          <cell r="G42">
            <v>5.8</v>
          </cell>
          <cell r="H42">
            <v>171.02</v>
          </cell>
        </row>
        <row r="43">
          <cell r="B43" t="str">
            <v>Mano de Obra</v>
          </cell>
        </row>
        <row r="44">
          <cell r="B44" t="str">
            <v>M. O.1014A-1 [1] Vaciado de Hormigón Industrial</v>
          </cell>
          <cell r="C44">
            <v>1</v>
          </cell>
          <cell r="D44">
            <v>0</v>
          </cell>
          <cell r="E44" t="str">
            <v>m³</v>
          </cell>
          <cell r="F44">
            <v>491.64407094362468</v>
          </cell>
          <cell r="G44">
            <v>0</v>
          </cell>
          <cell r="H44">
            <v>491.64</v>
          </cell>
        </row>
        <row r="45">
          <cell r="B45" t="str">
            <v>M. O.1077-9 [9] Coloc. acero normal</v>
          </cell>
          <cell r="C45">
            <v>2.234</v>
          </cell>
          <cell r="D45">
            <v>2.9543419874664405E-2</v>
          </cell>
          <cell r="E45" t="str">
            <v>qq</v>
          </cell>
          <cell r="F45">
            <v>321.74313473582782</v>
          </cell>
          <cell r="G45">
            <v>0</v>
          </cell>
          <cell r="H45">
            <v>740.01</v>
          </cell>
        </row>
        <row r="46">
          <cell r="B46" t="str">
            <v>Servicios, Herramientas y Equipos</v>
          </cell>
        </row>
        <row r="47">
          <cell r="B47" t="str">
            <v>Calzos para Acero</v>
          </cell>
          <cell r="C47">
            <v>2.234</v>
          </cell>
          <cell r="D47">
            <v>2.9543419874664405E-2</v>
          </cell>
          <cell r="E47" t="str">
            <v>QQ</v>
          </cell>
          <cell r="F47">
            <v>3</v>
          </cell>
          <cell r="G47">
            <v>0.54</v>
          </cell>
          <cell r="H47">
            <v>8.14</v>
          </cell>
        </row>
        <row r="48">
          <cell r="A48">
            <v>3</v>
          </cell>
          <cell r="B48" t="str">
            <v>Columna C1 [ 0.25 x 0.25 x 0.90 ] m - f'c 210 kg/cm2 @ 28d - 4 Ø1/2'' + 2 Est. Ø 3/8'' @ 0.10 m</v>
          </cell>
          <cell r="C48">
            <v>1</v>
          </cell>
          <cell r="E48" t="str">
            <v>m3</v>
          </cell>
          <cell r="I48">
            <v>12298.3</v>
          </cell>
        </row>
        <row r="50">
          <cell r="A50">
            <v>4</v>
          </cell>
          <cell r="B50" t="str">
            <v>Análisis de Precio Unitario de 1.00 m3 de Viga VR [ 0.20 x 0.15 x 32.18 ] m - f'c 210 kg/cm2 @ 28d - 4 Ø3/4'' + 2 Est. Ø 3/8'' @ 0.10 | 0.20 | 0.10 m:</v>
          </cell>
        </row>
        <row r="51">
          <cell r="B51" t="str">
            <v>Materiales</v>
          </cell>
        </row>
        <row r="52">
          <cell r="B52" t="str">
            <v>Hormigón Industrial f'c 240 kg/cm² @ 28d</v>
          </cell>
          <cell r="C52">
            <v>1</v>
          </cell>
          <cell r="D52">
            <v>5.0000000000000044E-2</v>
          </cell>
          <cell r="E52" t="str">
            <v>m3</v>
          </cell>
          <cell r="F52">
            <v>4703.3898305084749</v>
          </cell>
          <cell r="G52">
            <v>846.61</v>
          </cell>
          <cell r="H52">
            <v>5827.5</v>
          </cell>
        </row>
        <row r="53">
          <cell r="B53" t="str">
            <v>Acero ø3/8''</v>
          </cell>
          <cell r="C53">
            <v>1.0940000000000001</v>
          </cell>
          <cell r="D53">
            <v>5.4844606946983588E-3</v>
          </cell>
          <cell r="E53" t="str">
            <v>QQ</v>
          </cell>
          <cell r="F53">
            <v>1864.4067796610161</v>
          </cell>
          <cell r="G53">
            <v>335.59</v>
          </cell>
          <cell r="H53">
            <v>2420</v>
          </cell>
        </row>
        <row r="54">
          <cell r="B54" t="str">
            <v>Acero ø1/2''</v>
          </cell>
          <cell r="C54">
            <v>2.956</v>
          </cell>
          <cell r="D54">
            <v>1.4884979702300419E-2</v>
          </cell>
          <cell r="E54" t="str">
            <v>QQ</v>
          </cell>
          <cell r="F54">
            <v>1864.4067796610161</v>
          </cell>
          <cell r="G54">
            <v>335.59</v>
          </cell>
          <cell r="H54">
            <v>6599.99</v>
          </cell>
        </row>
        <row r="55">
          <cell r="B55" t="str">
            <v>Acero ø3/4''</v>
          </cell>
          <cell r="C55">
            <v>0</v>
          </cell>
          <cell r="D55">
            <v>0</v>
          </cell>
          <cell r="E55" t="str">
            <v>QQ</v>
          </cell>
          <cell r="F55">
            <v>1864.4067796610161</v>
          </cell>
          <cell r="G55">
            <v>335.59</v>
          </cell>
          <cell r="H55">
            <v>0</v>
          </cell>
        </row>
        <row r="56">
          <cell r="B56" t="str">
            <v>Acero ø1''</v>
          </cell>
          <cell r="C56">
            <v>0</v>
          </cell>
          <cell r="D56">
            <v>0</v>
          </cell>
          <cell r="E56" t="str">
            <v>QQ</v>
          </cell>
          <cell r="F56">
            <v>1864.4067796610161</v>
          </cell>
          <cell r="G56">
            <v>335.59</v>
          </cell>
          <cell r="H56">
            <v>0</v>
          </cell>
        </row>
        <row r="57">
          <cell r="B57" t="str">
            <v xml:space="preserve">Alambre No.18 </v>
          </cell>
          <cell r="C57">
            <v>8.1</v>
          </cell>
          <cell r="D57">
            <v>0</v>
          </cell>
          <cell r="E57" t="str">
            <v xml:space="preserve"> Lbs </v>
          </cell>
          <cell r="F57">
            <v>32.203389830508478</v>
          </cell>
          <cell r="G57">
            <v>5.8</v>
          </cell>
          <cell r="H57">
            <v>307.83</v>
          </cell>
        </row>
        <row r="58">
          <cell r="B58" t="str">
            <v>Mano de Obra</v>
          </cell>
        </row>
        <row r="59">
          <cell r="B59" t="str">
            <v>M. O.1014A-1 [1] Vaciado de Hormigón Industrial</v>
          </cell>
          <cell r="C59">
            <v>1</v>
          </cell>
          <cell r="D59">
            <v>0</v>
          </cell>
          <cell r="E59" t="str">
            <v>m³</v>
          </cell>
          <cell r="F59">
            <v>491.64407094362468</v>
          </cell>
          <cell r="G59">
            <v>0</v>
          </cell>
          <cell r="H59">
            <v>491.64</v>
          </cell>
        </row>
        <row r="60">
          <cell r="B60" t="str">
            <v>M. O.1077-9 [9] Coloc. acero normal</v>
          </cell>
          <cell r="C60">
            <v>4.05</v>
          </cell>
          <cell r="D60">
            <v>1.2345679012345855E-2</v>
          </cell>
          <cell r="E60" t="str">
            <v>qq</v>
          </cell>
          <cell r="F60">
            <v>321.74313473582782</v>
          </cell>
          <cell r="G60">
            <v>0</v>
          </cell>
          <cell r="H60">
            <v>1319.15</v>
          </cell>
        </row>
        <row r="61">
          <cell r="B61" t="str">
            <v>Servicios, Herramientas y Equipos</v>
          </cell>
        </row>
        <row r="62">
          <cell r="B62" t="str">
            <v>Calzos para Acero</v>
          </cell>
          <cell r="C62">
            <v>4.05</v>
          </cell>
          <cell r="D62">
            <v>1.2345679012345855E-2</v>
          </cell>
          <cell r="E62" t="str">
            <v>QQ</v>
          </cell>
          <cell r="F62">
            <v>3</v>
          </cell>
          <cell r="G62">
            <v>0.54</v>
          </cell>
          <cell r="H62">
            <v>14.51</v>
          </cell>
        </row>
        <row r="63">
          <cell r="A63">
            <v>4</v>
          </cell>
          <cell r="B63" t="str">
            <v>Viga VR [ 0.20 x 0.15 x 32.18 ] m - f'c 210 kg/cm2 @ 28d - 4 Ø3/4'' + 2 Est. Ø 3/8'' @ 0.10 | 0.20 | 0.10 m</v>
          </cell>
          <cell r="C63">
            <v>1</v>
          </cell>
          <cell r="E63" t="str">
            <v>m3</v>
          </cell>
          <cell r="I63">
            <v>16980.62</v>
          </cell>
        </row>
        <row r="65">
          <cell r="A65">
            <v>5</v>
          </cell>
          <cell r="B65" t="str">
            <v>Análisis de Precio Unitario de 1.00 m3 de Losa CAF L1 [ 11.98 x 2.84 x 0.10 ] m - f'c 210 kg/cm2 @ 28d - Malla Electrosoldada D2.7 x D 2.7 - 150 x 150:</v>
          </cell>
        </row>
        <row r="66">
          <cell r="B66" t="str">
            <v>Materiales</v>
          </cell>
        </row>
        <row r="67">
          <cell r="B67" t="str">
            <v>Hormigón Industrial f'c 240 kg/cm² @ 28d</v>
          </cell>
          <cell r="C67">
            <v>1</v>
          </cell>
          <cell r="D67">
            <v>5.0000000000000044E-2</v>
          </cell>
          <cell r="E67" t="str">
            <v>m3</v>
          </cell>
          <cell r="F67">
            <v>4703.3898305084749</v>
          </cell>
          <cell r="G67">
            <v>846.61</v>
          </cell>
          <cell r="H67">
            <v>5827.5</v>
          </cell>
        </row>
        <row r="68">
          <cell r="B68" t="str">
            <v xml:space="preserve">Acero malla (D2.7 x D2.7, 150 x 150,Rollo 2.40 x 40.00 m., 3.90 qq) </v>
          </cell>
          <cell r="C68">
            <v>0.10416666666666667</v>
          </cell>
          <cell r="D68">
            <v>5.599999999999996E-2</v>
          </cell>
          <cell r="E68" t="str">
            <v xml:space="preserve"> Rollo </v>
          </cell>
          <cell r="F68">
            <v>6991.7627118644077</v>
          </cell>
          <cell r="G68">
            <v>1258.52</v>
          </cell>
          <cell r="H68">
            <v>907.53</v>
          </cell>
        </row>
        <row r="69">
          <cell r="B69" t="str">
            <v>Acero ø3/8''</v>
          </cell>
          <cell r="C69">
            <v>5.8000000000000003E-2</v>
          </cell>
          <cell r="D69">
            <v>3.4482758620689564E-2</v>
          </cell>
          <cell r="E69" t="str">
            <v>QQ</v>
          </cell>
          <cell r="F69">
            <v>1864.4067796610161</v>
          </cell>
          <cell r="G69">
            <v>335.59</v>
          </cell>
          <cell r="H69">
            <v>132</v>
          </cell>
        </row>
        <row r="70">
          <cell r="B70" t="str">
            <v>Acero ø1/2''</v>
          </cell>
          <cell r="C70">
            <v>0</v>
          </cell>
          <cell r="D70">
            <v>0</v>
          </cell>
          <cell r="E70" t="str">
            <v>QQ</v>
          </cell>
          <cell r="F70">
            <v>1864.4067796610161</v>
          </cell>
          <cell r="G70">
            <v>335.59</v>
          </cell>
          <cell r="H70">
            <v>0</v>
          </cell>
        </row>
        <row r="71">
          <cell r="B71" t="str">
            <v>Acero ø3/4''</v>
          </cell>
          <cell r="C71">
            <v>0</v>
          </cell>
          <cell r="D71">
            <v>0</v>
          </cell>
          <cell r="E71" t="str">
            <v>QQ</v>
          </cell>
          <cell r="F71">
            <v>1864.4067796610161</v>
          </cell>
          <cell r="G71">
            <v>335.59</v>
          </cell>
          <cell r="H71">
            <v>0</v>
          </cell>
        </row>
        <row r="72">
          <cell r="B72" t="str">
            <v>Acero ø1''</v>
          </cell>
          <cell r="C72">
            <v>0</v>
          </cell>
          <cell r="D72">
            <v>0</v>
          </cell>
          <cell r="E72" t="str">
            <v>QQ</v>
          </cell>
          <cell r="F72">
            <v>1864.4067796610161</v>
          </cell>
          <cell r="G72">
            <v>335.59</v>
          </cell>
          <cell r="H72">
            <v>0</v>
          </cell>
        </row>
        <row r="73">
          <cell r="B73" t="str">
            <v xml:space="preserve">Alambre No.18 </v>
          </cell>
          <cell r="C73">
            <v>0.11600000000000001</v>
          </cell>
          <cell r="D73">
            <v>3.4482758620689564E-2</v>
          </cell>
          <cell r="E73" t="str">
            <v xml:space="preserve"> Lbs </v>
          </cell>
          <cell r="F73">
            <v>32.203389830508478</v>
          </cell>
          <cell r="G73">
            <v>5.8</v>
          </cell>
          <cell r="H73">
            <v>4.5599999999999996</v>
          </cell>
        </row>
        <row r="74">
          <cell r="B74" t="str">
            <v>Mano de Obra</v>
          </cell>
        </row>
        <row r="75">
          <cell r="B75" t="str">
            <v>M. O.1014A-1 [1] Vaciado de Hormigón Industrial</v>
          </cell>
          <cell r="C75">
            <v>1</v>
          </cell>
          <cell r="D75">
            <v>0</v>
          </cell>
          <cell r="E75" t="str">
            <v>m³</v>
          </cell>
          <cell r="F75">
            <v>491.64407094362468</v>
          </cell>
          <cell r="G75">
            <v>0</v>
          </cell>
          <cell r="H75">
            <v>491.64</v>
          </cell>
        </row>
        <row r="76">
          <cell r="B76" t="str">
            <v>M. O.1077-9 [9] Coloc. acero normal</v>
          </cell>
          <cell r="C76">
            <v>0.46425</v>
          </cell>
          <cell r="D76">
            <v>7.7005923532579443E-2</v>
          </cell>
          <cell r="E76" t="str">
            <v>qq</v>
          </cell>
          <cell r="F76">
            <v>321.74313473582782</v>
          </cell>
          <cell r="G76">
            <v>0</v>
          </cell>
          <cell r="H76">
            <v>160.87</v>
          </cell>
        </row>
        <row r="77">
          <cell r="B77" t="str">
            <v>Servicios, Herramientas y Equipos</v>
          </cell>
        </row>
        <row r="78">
          <cell r="B78" t="str">
            <v>Calzos para Acero</v>
          </cell>
          <cell r="C78">
            <v>5.8000000000000003E-2</v>
          </cell>
          <cell r="D78">
            <v>3.4482758620689564E-2</v>
          </cell>
          <cell r="E78" t="str">
            <v>QQ</v>
          </cell>
          <cell r="F78">
            <v>3</v>
          </cell>
          <cell r="G78">
            <v>0.54</v>
          </cell>
          <cell r="H78">
            <v>0.21</v>
          </cell>
        </row>
        <row r="79">
          <cell r="A79">
            <v>5</v>
          </cell>
          <cell r="B79" t="str">
            <v>Losa CAF L1 [ 11.98 x 2.84 x 0.10 ] m - f'c 210 kg/cm2 @ 28d - Malla Electrosoldada D2.7 x D 2.7 - 150 x 150</v>
          </cell>
          <cell r="C79">
            <v>1</v>
          </cell>
          <cell r="E79" t="str">
            <v>m3</v>
          </cell>
          <cell r="I79">
            <v>7524.31</v>
          </cell>
        </row>
        <row r="81">
          <cell r="A81">
            <v>6</v>
          </cell>
          <cell r="B81" t="str">
            <v>Análisis de Precio Unitario de 1.00 m3 de Muro Arranque ESC [ 0.15 x 1.25 x 1.60 ] m - f'c 210 kg/cm2 @ 28d - Ø1/2'' @ 0.20 m AD:</v>
          </cell>
        </row>
        <row r="82">
          <cell r="B82" t="str">
            <v>Materiales</v>
          </cell>
        </row>
        <row r="83">
          <cell r="B83" t="str">
            <v>Hormigón Industrial f'c 240 kg/cm² @ 28d</v>
          </cell>
          <cell r="C83">
            <v>1</v>
          </cell>
          <cell r="D83">
            <v>5.0000000000000044E-2</v>
          </cell>
          <cell r="E83" t="str">
            <v>m3</v>
          </cell>
          <cell r="F83">
            <v>4703.3898305084749</v>
          </cell>
          <cell r="G83">
            <v>846.61</v>
          </cell>
          <cell r="H83">
            <v>5827.5</v>
          </cell>
        </row>
        <row r="84">
          <cell r="B84" t="str">
            <v>Acero ø3/8''</v>
          </cell>
          <cell r="C84">
            <v>0</v>
          </cell>
          <cell r="D84">
            <v>0</v>
          </cell>
          <cell r="E84" t="str">
            <v>QQ</v>
          </cell>
          <cell r="F84">
            <v>1864.4067796610161</v>
          </cell>
          <cell r="G84">
            <v>335.59</v>
          </cell>
          <cell r="H84">
            <v>0</v>
          </cell>
        </row>
        <row r="85">
          <cell r="B85" t="str">
            <v>Acero ø1/2''</v>
          </cell>
          <cell r="C85">
            <v>3.18</v>
          </cell>
          <cell r="D85">
            <v>6.2893081761006345E-3</v>
          </cell>
          <cell r="E85" t="str">
            <v>QQ</v>
          </cell>
          <cell r="F85">
            <v>1864.4067796610161</v>
          </cell>
          <cell r="G85">
            <v>335.59</v>
          </cell>
          <cell r="H85">
            <v>7039.99</v>
          </cell>
        </row>
        <row r="86">
          <cell r="B86" t="str">
            <v>Acero ø3/4''</v>
          </cell>
          <cell r="C86">
            <v>0</v>
          </cell>
          <cell r="D86">
            <v>0</v>
          </cell>
          <cell r="E86" t="str">
            <v>QQ</v>
          </cell>
          <cell r="F86">
            <v>1864.4067796610161</v>
          </cell>
          <cell r="G86">
            <v>335.59</v>
          </cell>
          <cell r="H86">
            <v>0</v>
          </cell>
        </row>
        <row r="87">
          <cell r="B87" t="str">
            <v>Acero ø1''</v>
          </cell>
          <cell r="C87">
            <v>0</v>
          </cell>
          <cell r="D87">
            <v>0</v>
          </cell>
          <cell r="E87" t="str">
            <v>QQ</v>
          </cell>
          <cell r="F87">
            <v>1864.4067796610161</v>
          </cell>
          <cell r="G87">
            <v>335.59</v>
          </cell>
          <cell r="H87">
            <v>0</v>
          </cell>
        </row>
        <row r="88">
          <cell r="B88" t="str">
            <v xml:space="preserve">Alambre No.18 </v>
          </cell>
          <cell r="C88">
            <v>6.36</v>
          </cell>
          <cell r="D88">
            <v>6.2893081761006345E-3</v>
          </cell>
          <cell r="E88" t="str">
            <v xml:space="preserve"> Lbs </v>
          </cell>
          <cell r="F88">
            <v>32.203389830508478</v>
          </cell>
          <cell r="G88">
            <v>5.8</v>
          </cell>
          <cell r="H88">
            <v>243.22</v>
          </cell>
        </row>
        <row r="89">
          <cell r="B89" t="str">
            <v>Mano de Obra</v>
          </cell>
        </row>
        <row r="90">
          <cell r="B90" t="str">
            <v>M. O.1014A-1 [1] Vaciado de Hormigón Industrial</v>
          </cell>
          <cell r="C90">
            <v>1</v>
          </cell>
          <cell r="D90">
            <v>0</v>
          </cell>
          <cell r="E90" t="str">
            <v>m³</v>
          </cell>
          <cell r="F90">
            <v>491.64407094362468</v>
          </cell>
          <cell r="G90">
            <v>0</v>
          </cell>
          <cell r="H90">
            <v>491.64</v>
          </cell>
        </row>
        <row r="91">
          <cell r="B91" t="str">
            <v>M. O.1077-9 [9] Coloc. acero normal</v>
          </cell>
          <cell r="C91">
            <v>3.18</v>
          </cell>
          <cell r="D91">
            <v>6.2893081761006345E-3</v>
          </cell>
          <cell r="E91" t="str">
            <v>qq</v>
          </cell>
          <cell r="F91">
            <v>321.74313473582782</v>
          </cell>
          <cell r="G91">
            <v>0</v>
          </cell>
          <cell r="H91">
            <v>1029.58</v>
          </cell>
        </row>
        <row r="92">
          <cell r="B92" t="str">
            <v>Servicios, Herramientas y Equipos</v>
          </cell>
        </row>
        <row r="93">
          <cell r="B93" t="str">
            <v>Enc. &amp; Desenc. Muro [ t= 0.15 ] m</v>
          </cell>
          <cell r="C93">
            <v>3.18</v>
          </cell>
          <cell r="D93">
            <v>6.2893081761006345E-3</v>
          </cell>
          <cell r="E93" t="str">
            <v>m2</v>
          </cell>
          <cell r="F93">
            <v>294.06779661016952</v>
          </cell>
          <cell r="G93">
            <v>52.93</v>
          </cell>
          <cell r="H93">
            <v>1110.3900000000001</v>
          </cell>
        </row>
        <row r="94">
          <cell r="A94">
            <v>6</v>
          </cell>
          <cell r="B94" t="str">
            <v>Muro Arranque ESC [ 0.15 x 1.25 x 1.60 ] m - f'c 210 kg/cm2 @ 28d - Ø1/2'' @ 0.20 m AD</v>
          </cell>
          <cell r="C94">
            <v>1</v>
          </cell>
          <cell r="E94" t="str">
            <v>m3</v>
          </cell>
          <cell r="I94">
            <v>15742.32</v>
          </cell>
        </row>
        <row r="96">
          <cell r="A96">
            <v>7</v>
          </cell>
          <cell r="B96" t="str">
            <v>Análisis de Precio Unitario de 1.00 m3 de Rampa ESC [ 1.60 x 0.15 x 1.70 ] m - f'c 210 kg/cm2 @ 28d - Ø1/2'' @ 0.20 m AD:</v>
          </cell>
        </row>
        <row r="97">
          <cell r="B97" t="str">
            <v>Materiales</v>
          </cell>
        </row>
        <row r="98">
          <cell r="B98" t="str">
            <v>Hormigón Industrial f'c 240 kg/cm² @ 28d</v>
          </cell>
          <cell r="C98">
            <v>1</v>
          </cell>
          <cell r="D98">
            <v>5.0000000000000044E-2</v>
          </cell>
          <cell r="E98" t="str">
            <v>m3</v>
          </cell>
          <cell r="F98">
            <v>4703.3898305084749</v>
          </cell>
          <cell r="G98">
            <v>846.61</v>
          </cell>
          <cell r="H98">
            <v>5827.5</v>
          </cell>
        </row>
        <row r="99">
          <cell r="B99" t="str">
            <v>Acero ø3/8''</v>
          </cell>
          <cell r="C99">
            <v>0</v>
          </cell>
          <cell r="D99">
            <v>0</v>
          </cell>
          <cell r="E99" t="str">
            <v>QQ</v>
          </cell>
          <cell r="F99">
            <v>1864.4067796610161</v>
          </cell>
          <cell r="G99">
            <v>335.59</v>
          </cell>
          <cell r="H99">
            <v>0</v>
          </cell>
        </row>
        <row r="100">
          <cell r="B100" t="str">
            <v>Acero ø1/2''</v>
          </cell>
          <cell r="C100">
            <v>1.651</v>
          </cell>
          <cell r="D100">
            <v>2.9678982434888038E-2</v>
          </cell>
          <cell r="E100" t="str">
            <v>QQ</v>
          </cell>
          <cell r="F100">
            <v>1864.4067796610161</v>
          </cell>
          <cell r="G100">
            <v>335.59</v>
          </cell>
          <cell r="H100">
            <v>3739.99</v>
          </cell>
        </row>
        <row r="101">
          <cell r="B101" t="str">
            <v>Acero ø3/4''</v>
          </cell>
          <cell r="C101">
            <v>0</v>
          </cell>
          <cell r="D101">
            <v>0</v>
          </cell>
          <cell r="E101" t="str">
            <v>QQ</v>
          </cell>
          <cell r="F101">
            <v>1864.4067796610161</v>
          </cell>
          <cell r="G101">
            <v>335.59</v>
          </cell>
          <cell r="H101">
            <v>0</v>
          </cell>
        </row>
        <row r="102">
          <cell r="B102" t="str">
            <v>Acero ø1''</v>
          </cell>
          <cell r="C102">
            <v>0</v>
          </cell>
          <cell r="D102">
            <v>0</v>
          </cell>
          <cell r="E102" t="str">
            <v>QQ</v>
          </cell>
          <cell r="F102">
            <v>1864.4067796610161</v>
          </cell>
          <cell r="G102">
            <v>335.59</v>
          </cell>
          <cell r="H102">
            <v>0</v>
          </cell>
        </row>
        <row r="103">
          <cell r="B103" t="str">
            <v xml:space="preserve">Alambre No.18 </v>
          </cell>
          <cell r="C103">
            <v>3.302</v>
          </cell>
          <cell r="D103">
            <v>2.9678982434888038E-2</v>
          </cell>
          <cell r="E103" t="str">
            <v xml:space="preserve"> Lbs </v>
          </cell>
          <cell r="F103">
            <v>32.203389830508478</v>
          </cell>
          <cell r="G103">
            <v>5.8</v>
          </cell>
          <cell r="H103">
            <v>129.21</v>
          </cell>
        </row>
        <row r="104">
          <cell r="B104" t="str">
            <v>Mano de Obra</v>
          </cell>
        </row>
        <row r="105">
          <cell r="B105" t="str">
            <v>M. O.1014A-1 [1] Vaciado de Hormigón Industrial</v>
          </cell>
          <cell r="C105">
            <v>1</v>
          </cell>
          <cell r="D105">
            <v>0</v>
          </cell>
          <cell r="E105" t="str">
            <v>m³</v>
          </cell>
          <cell r="F105">
            <v>491.64407094362468</v>
          </cell>
          <cell r="G105">
            <v>0</v>
          </cell>
          <cell r="H105">
            <v>491.64</v>
          </cell>
        </row>
        <row r="106">
          <cell r="B106" t="str">
            <v>M. O.1077-9 [9] Coloc. acero normal</v>
          </cell>
          <cell r="C106">
            <v>1.651</v>
          </cell>
          <cell r="D106">
            <v>2.9678982434888038E-2</v>
          </cell>
          <cell r="E106" t="str">
            <v>qq</v>
          </cell>
          <cell r="F106">
            <v>321.74313473582782</v>
          </cell>
          <cell r="G106">
            <v>0</v>
          </cell>
          <cell r="H106">
            <v>546.96</v>
          </cell>
        </row>
        <row r="107">
          <cell r="B107" t="str">
            <v>Servicios, Herramientas y Equipos</v>
          </cell>
        </row>
        <row r="108">
          <cell r="B108" t="str">
            <v>Enc. &amp; Desenc. Tramo Escalones [1.00] m.</v>
          </cell>
          <cell r="C108">
            <v>2.0300000000000002</v>
          </cell>
          <cell r="D108">
            <v>3.4482758620689571E-2</v>
          </cell>
          <cell r="E108" t="str">
            <v>Ud</v>
          </cell>
          <cell r="F108">
            <v>42.372881355932208</v>
          </cell>
          <cell r="G108">
            <v>7.63</v>
          </cell>
          <cell r="H108">
            <v>105.01</v>
          </cell>
        </row>
        <row r="109">
          <cell r="B109" t="str">
            <v>Enc. &amp; Desenc. Tramo Rampa</v>
          </cell>
          <cell r="C109">
            <v>0.5</v>
          </cell>
          <cell r="D109">
            <v>0</v>
          </cell>
          <cell r="E109" t="str">
            <v>Ud</v>
          </cell>
          <cell r="F109">
            <v>4201.6949152542375</v>
          </cell>
          <cell r="G109">
            <v>756.31</v>
          </cell>
          <cell r="H109">
            <v>2479</v>
          </cell>
        </row>
        <row r="110">
          <cell r="A110">
            <v>7</v>
          </cell>
          <cell r="B110" t="str">
            <v>Rampa ESC [ 1.60 x 0.15 x 1.70 ] m - f'c 210 kg/cm2 @ 28d - Ø1/2'' @ 0.20 m AD</v>
          </cell>
          <cell r="C110">
            <v>1</v>
          </cell>
          <cell r="E110" t="str">
            <v>m3</v>
          </cell>
          <cell r="I110">
            <v>13319.31</v>
          </cell>
        </row>
        <row r="112">
          <cell r="A112">
            <v>8</v>
          </cell>
          <cell r="B112" t="str">
            <v>Análisis de Precio Unitario de 39.00 Ud de Combinación Especial:</v>
          </cell>
        </row>
        <row r="113">
          <cell r="B113" t="str">
            <v>Servicios, Herramientas y Equipos</v>
          </cell>
        </row>
        <row r="114">
          <cell r="B114" t="str">
            <v>Rampa ESC [ 1.60 x 0.15 x 1.70 ] m - f'c 210 kg/cm2 @ 28d - Ø1/2'' @ 0.20 m AD</v>
          </cell>
          <cell r="C114">
            <v>13</v>
          </cell>
          <cell r="D114">
            <v>7.6923076923076927E-2</v>
          </cell>
          <cell r="E114" t="str">
            <v>m3</v>
          </cell>
          <cell r="F114">
            <v>13319.31</v>
          </cell>
          <cell r="G114">
            <v>0</v>
          </cell>
          <cell r="H114">
            <v>186470.34</v>
          </cell>
        </row>
        <row r="115">
          <cell r="B115" t="str">
            <v>Rampa ESC [ 1.60 x 0.15 x 1.70 ] m - f'c 210 kg/cm2 @ 28d - Ø1/2'' @ 0.20 m AD</v>
          </cell>
          <cell r="C115">
            <v>13</v>
          </cell>
          <cell r="D115">
            <v>7.6923076923076927E-2</v>
          </cell>
          <cell r="E115" t="str">
            <v>m3</v>
          </cell>
          <cell r="F115">
            <v>13319.31</v>
          </cell>
          <cell r="G115">
            <v>0</v>
          </cell>
          <cell r="H115">
            <v>186470.34</v>
          </cell>
        </row>
        <row r="116">
          <cell r="A116">
            <v>8</v>
          </cell>
          <cell r="B116" t="str">
            <v>Combinación Especial</v>
          </cell>
          <cell r="C116">
            <v>39</v>
          </cell>
          <cell r="E116" t="str">
            <v>Ud</v>
          </cell>
          <cell r="I116">
            <v>9562.58</v>
          </cell>
        </row>
        <row r="119">
          <cell r="A119" t="str">
            <v>II</v>
          </cell>
          <cell r="B119" t="str">
            <v>Estructuras Metálicas</v>
          </cell>
          <cell r="E119">
            <v>2</v>
          </cell>
        </row>
        <row r="121">
          <cell r="A121">
            <v>9</v>
          </cell>
          <cell r="B121" t="str">
            <v>Análisis de Precio Unitario de 1.00 Ud de Escaleras C10x15.3 + Placa Base Plate 3/8 '' + Esparragos y Pernos: Perno Ø  - A325   3/4'' x 2 1/2'' ( incluye Fabricación &amp; Pintura de Taller) 4 Tramos:</v>
          </cell>
          <cell r="H121" t="str">
            <v>Terminal</v>
          </cell>
        </row>
        <row r="122">
          <cell r="B122" t="str">
            <v>Materiales</v>
          </cell>
        </row>
        <row r="123">
          <cell r="A123" t="str">
            <v>lbm</v>
          </cell>
          <cell r="B123" t="str">
            <v>Arranque</v>
          </cell>
          <cell r="I123" t="str">
            <v>perimeter</v>
          </cell>
        </row>
        <row r="124">
          <cell r="A124">
            <v>15.3</v>
          </cell>
          <cell r="B124" t="str">
            <v>C10x15.3</v>
          </cell>
          <cell r="C124">
            <v>10.104986876640419</v>
          </cell>
          <cell r="D124">
            <v>8.8571428571428662E-2</v>
          </cell>
          <cell r="E124" t="str">
            <v>pl</v>
          </cell>
          <cell r="F124">
            <v>413.1</v>
          </cell>
          <cell r="G124">
            <v>74.36</v>
          </cell>
          <cell r="H124">
            <v>5362.06</v>
          </cell>
          <cell r="I124">
            <v>2.4533333333333331</v>
          </cell>
        </row>
        <row r="125">
          <cell r="B125" t="str">
            <v>Stinger</v>
          </cell>
        </row>
        <row r="126">
          <cell r="A126">
            <v>15.3</v>
          </cell>
          <cell r="B126" t="str">
            <v>C10x15.3</v>
          </cell>
          <cell r="C126">
            <v>70.472440944881896</v>
          </cell>
          <cell r="D126">
            <v>1.3162011173184348E-2</v>
          </cell>
          <cell r="E126" t="str">
            <v>pl</v>
          </cell>
          <cell r="F126">
            <v>413.1</v>
          </cell>
          <cell r="G126">
            <v>74.36</v>
          </cell>
          <cell r="H126">
            <v>34804.639999999999</v>
          </cell>
          <cell r="I126">
            <v>2.4533333333333331</v>
          </cell>
        </row>
        <row r="127">
          <cell r="B127" t="str">
            <v>Descanso</v>
          </cell>
        </row>
        <row r="128">
          <cell r="A128">
            <v>0</v>
          </cell>
          <cell r="B128" t="str">
            <v>Tola Corrugada 3/16''</v>
          </cell>
          <cell r="C128">
            <v>3.4444513333471121</v>
          </cell>
          <cell r="D128">
            <v>0.05</v>
          </cell>
          <cell r="E128" t="str">
            <v>Plancha</v>
          </cell>
          <cell r="F128">
            <v>6131.84</v>
          </cell>
          <cell r="G128">
            <v>1103.73</v>
          </cell>
          <cell r="H128">
            <v>26168.7</v>
          </cell>
          <cell r="I128">
            <v>2</v>
          </cell>
        </row>
        <row r="129">
          <cell r="A129">
            <v>15.3</v>
          </cell>
          <cell r="B129" t="str">
            <v>C10x15.3</v>
          </cell>
          <cell r="C129">
            <v>90.157480314960637</v>
          </cell>
          <cell r="D129">
            <v>1.580786026200766E-3</v>
          </cell>
          <cell r="E129" t="str">
            <v>pl</v>
          </cell>
          <cell r="F129">
            <v>413.1</v>
          </cell>
          <cell r="G129">
            <v>74.36</v>
          </cell>
          <cell r="H129">
            <v>44017.64</v>
          </cell>
          <cell r="I129">
            <v>2.4533333333333331</v>
          </cell>
        </row>
        <row r="130">
          <cell r="B130" t="str">
            <v>Placa Base</v>
          </cell>
        </row>
        <row r="131">
          <cell r="A131">
            <v>15.3125</v>
          </cell>
          <cell r="B131" t="str">
            <v>Plate 3/8 ''</v>
          </cell>
          <cell r="C131">
            <v>5.4444444444444446</v>
          </cell>
          <cell r="D131">
            <v>0.05</v>
          </cell>
          <cell r="E131" t="str">
            <v>p2</v>
          </cell>
          <cell r="F131">
            <v>413.4375</v>
          </cell>
          <cell r="G131">
            <v>74.42</v>
          </cell>
          <cell r="H131">
            <v>2788.92</v>
          </cell>
          <cell r="I131">
            <v>288</v>
          </cell>
        </row>
        <row r="132">
          <cell r="A132">
            <v>0</v>
          </cell>
          <cell r="B132" t="str">
            <v>Anclaje HILTY Kwik Bolt TZ-55316 Ø 5/8'' x 4''</v>
          </cell>
          <cell r="C132">
            <v>40</v>
          </cell>
          <cell r="D132">
            <v>2.375000000000007E-2</v>
          </cell>
          <cell r="E132" t="str">
            <v>ud</v>
          </cell>
          <cell r="F132">
            <v>179.66</v>
          </cell>
          <cell r="G132">
            <v>32.340000000000003</v>
          </cell>
          <cell r="H132">
            <v>8681.4</v>
          </cell>
        </row>
        <row r="133">
          <cell r="B133" t="str">
            <v xml:space="preserve">Escalones </v>
          </cell>
          <cell r="C133">
            <v>32</v>
          </cell>
        </row>
        <row r="134">
          <cell r="A134">
            <v>0</v>
          </cell>
          <cell r="B134" t="str">
            <v>Tola Corrugada 3/16''</v>
          </cell>
          <cell r="C134">
            <v>6.8889026666942241</v>
          </cell>
          <cell r="D134">
            <v>1.6126999999999728E-2</v>
          </cell>
          <cell r="E134" t="str">
            <v>Plancha</v>
          </cell>
          <cell r="F134">
            <v>6131.84</v>
          </cell>
          <cell r="G134">
            <v>1103.73</v>
          </cell>
          <cell r="H134">
            <v>50648.99</v>
          </cell>
          <cell r="I134">
            <v>2</v>
          </cell>
        </row>
        <row r="135">
          <cell r="A135">
            <v>3.19</v>
          </cell>
          <cell r="B135" t="str">
            <v>L2X2X1/4</v>
          </cell>
          <cell r="C135">
            <v>31.496062992125985</v>
          </cell>
          <cell r="D135">
            <v>1.2499999999997157E-4</v>
          </cell>
          <cell r="E135" t="str">
            <v>pl</v>
          </cell>
          <cell r="F135">
            <v>86.13</v>
          </cell>
          <cell r="G135">
            <v>15.5</v>
          </cell>
          <cell r="H135">
            <v>3201.35</v>
          </cell>
          <cell r="I135">
            <v>8</v>
          </cell>
        </row>
        <row r="136">
          <cell r="A136">
            <v>0</v>
          </cell>
          <cell r="B136" t="str">
            <v>Perno Ø  - A325   3/8'' x 2 3/4''</v>
          </cell>
          <cell r="C136">
            <v>128</v>
          </cell>
          <cell r="D136">
            <v>7.8124999999995559E-4</v>
          </cell>
          <cell r="E136" t="str">
            <v>Ud</v>
          </cell>
          <cell r="F136">
            <v>31.194915254237291</v>
          </cell>
          <cell r="G136">
            <v>5.62</v>
          </cell>
          <cell r="H136">
            <v>4715.99</v>
          </cell>
        </row>
        <row r="137">
          <cell r="B137" t="str">
            <v>Esparragos y Pernos:</v>
          </cell>
        </row>
        <row r="138">
          <cell r="A138">
            <v>0</v>
          </cell>
          <cell r="B138" t="str">
            <v>Perno Ø  - A325   3/4'' x 2 1/2''</v>
          </cell>
          <cell r="C138">
            <v>32</v>
          </cell>
          <cell r="D138">
            <v>1.7187500000000133E-2</v>
          </cell>
          <cell r="E138" t="str">
            <v>Ud</v>
          </cell>
          <cell r="F138">
            <v>36.347457627118644</v>
          </cell>
          <cell r="G138">
            <v>6.54</v>
          </cell>
          <cell r="H138">
            <v>1395.99</v>
          </cell>
        </row>
        <row r="139">
          <cell r="B139" t="str">
            <v>Conexión Shear plate</v>
          </cell>
        </row>
        <row r="140">
          <cell r="A140">
            <v>4.9000000000000004</v>
          </cell>
          <cell r="B140" t="str">
            <v>L3X3X1/4</v>
          </cell>
          <cell r="C140">
            <v>6</v>
          </cell>
          <cell r="D140">
            <v>5.0000000000000121E-2</v>
          </cell>
          <cell r="E140" t="str">
            <v>pl</v>
          </cell>
          <cell r="F140">
            <v>132.30000000000001</v>
          </cell>
          <cell r="G140">
            <v>23.81</v>
          </cell>
          <cell r="H140">
            <v>983.49</v>
          </cell>
          <cell r="I140">
            <v>1</v>
          </cell>
        </row>
        <row r="141">
          <cell r="A141">
            <v>7.2</v>
          </cell>
          <cell r="B141" t="str">
            <v>L3X3X3/8</v>
          </cell>
          <cell r="C141">
            <v>8</v>
          </cell>
          <cell r="D141">
            <v>5.0000000000000044E-2</v>
          </cell>
          <cell r="E141" t="str">
            <v>pl</v>
          </cell>
          <cell r="F141">
            <v>194.4</v>
          </cell>
          <cell r="G141">
            <v>34.99</v>
          </cell>
          <cell r="H141">
            <v>1926.88</v>
          </cell>
          <cell r="I141">
            <v>1</v>
          </cell>
        </row>
        <row r="142">
          <cell r="B142" t="str">
            <v>Tornillería (para Vigas Secundarias)</v>
          </cell>
        </row>
        <row r="143">
          <cell r="A143">
            <v>0</v>
          </cell>
          <cell r="B143" t="str">
            <v>Perno Ø  - A325   3/4'' x 1 3/4''</v>
          </cell>
          <cell r="C143">
            <v>0</v>
          </cell>
          <cell r="D143">
            <v>0</v>
          </cell>
          <cell r="E143" t="str">
            <v>Ud</v>
          </cell>
          <cell r="F143">
            <v>31.194915254237291</v>
          </cell>
          <cell r="G143">
            <v>5.62</v>
          </cell>
          <cell r="H143">
            <v>0</v>
          </cell>
          <cell r="I143">
            <v>0</v>
          </cell>
        </row>
        <row r="144">
          <cell r="B144" t="str">
            <v>Perno Ø  - A325   3/4'' x 2 1/4''</v>
          </cell>
          <cell r="C144">
            <v>0</v>
          </cell>
          <cell r="D144">
            <v>0</v>
          </cell>
          <cell r="E144" t="str">
            <v>Ud</v>
          </cell>
          <cell r="F144">
            <v>33.33898305084746</v>
          </cell>
          <cell r="G144">
            <v>6</v>
          </cell>
          <cell r="H144">
            <v>0</v>
          </cell>
        </row>
        <row r="145">
          <cell r="B145" t="str">
            <v>Conectores de Cortante</v>
          </cell>
        </row>
        <row r="146">
          <cell r="A146">
            <v>0</v>
          </cell>
          <cell r="B146" t="str">
            <v>Conectores de cortantes Ø 1/2'' x 3''</v>
          </cell>
          <cell r="C146">
            <v>0</v>
          </cell>
          <cell r="D146">
            <v>0</v>
          </cell>
          <cell r="E146" t="str">
            <v>UD</v>
          </cell>
          <cell r="F146">
            <v>42.37</v>
          </cell>
          <cell r="G146">
            <v>7.63</v>
          </cell>
          <cell r="H146">
            <v>0</v>
          </cell>
          <cell r="I146">
            <v>0</v>
          </cell>
        </row>
        <row r="147">
          <cell r="B147" t="str">
            <v>Pinturas</v>
          </cell>
        </row>
        <row r="148">
          <cell r="B148" t="str">
            <v>Pintura Multi-Purpose Epoxy Haze Gray</v>
          </cell>
          <cell r="C148">
            <v>14.081034154666668</v>
          </cell>
          <cell r="D148">
            <v>1.3469071323179843E-3</v>
          </cell>
          <cell r="E148" t="str">
            <v>cub</v>
          </cell>
          <cell r="F148">
            <v>5925.0254237288136</v>
          </cell>
          <cell r="G148">
            <v>1066.5</v>
          </cell>
          <cell r="H148">
            <v>98580.51</v>
          </cell>
        </row>
        <row r="149">
          <cell r="B149" t="str">
            <v>Pintura High Gloss Urethane Gris Perla</v>
          </cell>
          <cell r="C149">
            <v>7.0405170773333339</v>
          </cell>
          <cell r="D149">
            <v>8.4486582467315618E-3</v>
          </cell>
          <cell r="E149" t="str">
            <v>Gls</v>
          </cell>
          <cell r="F149">
            <v>2154.5508474576272</v>
          </cell>
          <cell r="G149">
            <v>387.82</v>
          </cell>
          <cell r="H149">
            <v>18050.830000000002</v>
          </cell>
        </row>
        <row r="150">
          <cell r="B150" t="str">
            <v>Grout</v>
          </cell>
        </row>
        <row r="151">
          <cell r="B151" t="str">
            <v>Mortero Listo Grout 640 kg/cm²</v>
          </cell>
          <cell r="C151">
            <v>0.262193024</v>
          </cell>
          <cell r="D151">
            <v>2.8139840059207679</v>
          </cell>
          <cell r="E151" t="str">
            <v>fdas</v>
          </cell>
          <cell r="F151">
            <v>650</v>
          </cell>
          <cell r="G151">
            <v>117</v>
          </cell>
          <cell r="H151">
            <v>767</v>
          </cell>
        </row>
        <row r="152">
          <cell r="B152" t="str">
            <v>Miscelaneos</v>
          </cell>
        </row>
        <row r="153">
          <cell r="B153" t="str">
            <v>Electrodo E70XX Universal 1/8''</v>
          </cell>
          <cell r="C153">
            <v>144.15422954943134</v>
          </cell>
          <cell r="D153">
            <v>3.1751028541959672E-4</v>
          </cell>
          <cell r="E153" t="str">
            <v>Lbs</v>
          </cell>
          <cell r="F153">
            <v>98</v>
          </cell>
          <cell r="G153">
            <v>17.64</v>
          </cell>
          <cell r="H153">
            <v>16675.29</v>
          </cell>
        </row>
        <row r="154">
          <cell r="B154" t="str">
            <v>Acetileno 390</v>
          </cell>
          <cell r="C154">
            <v>288.30845909886267</v>
          </cell>
          <cell r="D154">
            <v>3.1751028541959672E-4</v>
          </cell>
          <cell r="E154" t="str">
            <v>p3</v>
          </cell>
          <cell r="F154">
            <v>9.6525423728813564</v>
          </cell>
          <cell r="G154">
            <v>1.74</v>
          </cell>
          <cell r="H154">
            <v>3285.61</v>
          </cell>
        </row>
        <row r="155">
          <cell r="B155" t="str">
            <v>Oxigeno Industrial 220</v>
          </cell>
          <cell r="C155">
            <v>95.141791502624685</v>
          </cell>
          <cell r="D155">
            <v>6.1180787597122873E-4</v>
          </cell>
          <cell r="E155" t="str">
            <v>p3</v>
          </cell>
          <cell r="F155">
            <v>2.6864406779661016</v>
          </cell>
          <cell r="G155">
            <v>0.48</v>
          </cell>
          <cell r="H155">
            <v>301.45</v>
          </cell>
        </row>
        <row r="156">
          <cell r="B156" t="str">
            <v>Disco p/ esmerilar</v>
          </cell>
          <cell r="C156">
            <v>5</v>
          </cell>
          <cell r="D156">
            <v>0</v>
          </cell>
          <cell r="E156" t="str">
            <v>Ud</v>
          </cell>
          <cell r="F156">
            <v>150</v>
          </cell>
          <cell r="G156">
            <v>27</v>
          </cell>
          <cell r="H156">
            <v>885</v>
          </cell>
        </row>
        <row r="157">
          <cell r="B157" t="str">
            <v>Mano de Obra</v>
          </cell>
        </row>
        <row r="158">
          <cell r="B158" t="str">
            <v>Fabricación</v>
          </cell>
        </row>
        <row r="159">
          <cell r="B159" t="str">
            <v>SandBlasting Superficie Metálicas</v>
          </cell>
          <cell r="C159">
            <v>211.21551232000002</v>
          </cell>
          <cell r="D159">
            <v>2.1246924294005726E-5</v>
          </cell>
          <cell r="E159" t="str">
            <v>m2</v>
          </cell>
          <cell r="F159">
            <v>169.5</v>
          </cell>
          <cell r="G159">
            <v>30.51</v>
          </cell>
          <cell r="H159">
            <v>42246.11</v>
          </cell>
        </row>
        <row r="160">
          <cell r="B160" t="str">
            <v>Fabricación Estructura Metalica - Trabe Armada</v>
          </cell>
          <cell r="C160">
            <v>1.3061220472440946</v>
          </cell>
          <cell r="D160">
            <v>2.969058491959351E-3</v>
          </cell>
          <cell r="E160" t="str">
            <v>ton</v>
          </cell>
          <cell r="F160">
            <v>22000</v>
          </cell>
          <cell r="G160">
            <v>3960</v>
          </cell>
          <cell r="H160">
            <v>34007.599999999999</v>
          </cell>
        </row>
        <row r="161">
          <cell r="B161" t="str">
            <v>Fabricación Estructura Metalica - Placa</v>
          </cell>
          <cell r="C161">
            <v>0.13542024825021873</v>
          </cell>
          <cell r="D161">
            <v>3.3818810768380704E-2</v>
          </cell>
          <cell r="E161" t="str">
            <v>ton</v>
          </cell>
          <cell r="F161">
            <v>22000</v>
          </cell>
          <cell r="G161">
            <v>3960</v>
          </cell>
          <cell r="H161">
            <v>3634.4</v>
          </cell>
        </row>
        <row r="162">
          <cell r="B162" t="str">
            <v>Pintura de Taller</v>
          </cell>
        </row>
        <row r="163">
          <cell r="B163" t="str">
            <v>MO-1001-12 [PEM] Pintor Estructura Metálica</v>
          </cell>
          <cell r="C163">
            <v>7</v>
          </cell>
          <cell r="D163">
            <v>0</v>
          </cell>
          <cell r="E163" t="str">
            <v>Día</v>
          </cell>
          <cell r="F163">
            <v>737.38099547511399</v>
          </cell>
          <cell r="G163">
            <v>132.72999999999999</v>
          </cell>
          <cell r="H163">
            <v>6090.78</v>
          </cell>
        </row>
        <row r="164">
          <cell r="B164" t="str">
            <v>MO-1001-14 [AyEM] Ayudante Estructuras Metálica</v>
          </cell>
          <cell r="C164">
            <v>7</v>
          </cell>
          <cell r="D164">
            <v>0</v>
          </cell>
          <cell r="E164" t="str">
            <v>Día</v>
          </cell>
          <cell r="F164">
            <v>866.50045248868685</v>
          </cell>
          <cell r="G164">
            <v>155.97</v>
          </cell>
          <cell r="H164">
            <v>7157.29</v>
          </cell>
        </row>
        <row r="165">
          <cell r="B165" t="str">
            <v>Servicios, Herramientas y Equipos</v>
          </cell>
        </row>
        <row r="166">
          <cell r="B166" t="str">
            <v>Compresor p/ Pintura</v>
          </cell>
          <cell r="C166">
            <v>56</v>
          </cell>
          <cell r="D166">
            <v>0</v>
          </cell>
          <cell r="E166" t="str">
            <v>Hr</v>
          </cell>
          <cell r="F166">
            <v>63.56</v>
          </cell>
          <cell r="G166">
            <v>11.44</v>
          </cell>
          <cell r="H166">
            <v>4200</v>
          </cell>
        </row>
        <row r="167">
          <cell r="A167">
            <v>9</v>
          </cell>
          <cell r="B167" t="str">
            <v>Escaleras C10x15.3 + Placa Base Plate 3/8 '' + Esparragos y Pernos: Perno Ø  - A325   3/4'' x 2 1/2'' ( incluye Fabricación &amp; Pintura de Taller) 4 Tramos</v>
          </cell>
          <cell r="C167">
            <v>1</v>
          </cell>
          <cell r="E167" t="str">
            <v>Ud</v>
          </cell>
          <cell r="I167">
            <v>420577.92</v>
          </cell>
        </row>
        <row r="169">
          <cell r="A169">
            <v>16.3125</v>
          </cell>
          <cell r="B169" t="str">
            <v>Análisis de Precio Unitario de 1.00 Ud de Escaleras C10x15.3 + Placa Base Plate 3/8 '' + Esparragos y Pernos: Perno Ø  - A325   3/4'' x 2 1/2'' ( incluye Fabricación &amp; Pintura de Taller) 2 tramos:</v>
          </cell>
          <cell r="H169" t="str">
            <v>Terminal</v>
          </cell>
        </row>
        <row r="170">
          <cell r="B170" t="str">
            <v>Materiales</v>
          </cell>
        </row>
        <row r="171">
          <cell r="A171" t="str">
            <v>lbm</v>
          </cell>
          <cell r="B171" t="str">
            <v>Arranque</v>
          </cell>
          <cell r="I171" t="str">
            <v>perimeter</v>
          </cell>
        </row>
        <row r="172">
          <cell r="A172">
            <v>15.3</v>
          </cell>
          <cell r="B172" t="str">
            <v>C10x15.3</v>
          </cell>
          <cell r="C172">
            <v>5.2493438320209975</v>
          </cell>
          <cell r="D172">
            <v>0.14299999999999996</v>
          </cell>
          <cell r="E172" t="str">
            <v>pl</v>
          </cell>
          <cell r="F172">
            <v>413.1</v>
          </cell>
          <cell r="G172">
            <v>74.36</v>
          </cell>
          <cell r="H172">
            <v>2924.76</v>
          </cell>
          <cell r="I172">
            <v>2.4533333333333331</v>
          </cell>
        </row>
        <row r="173">
          <cell r="B173" t="str">
            <v>Stinger</v>
          </cell>
        </row>
        <row r="174">
          <cell r="A174">
            <v>15.3</v>
          </cell>
          <cell r="B174" t="str">
            <v>C10x15.3</v>
          </cell>
          <cell r="C174">
            <v>34.908136482939632</v>
          </cell>
          <cell r="D174">
            <v>2.2684210526315883E-2</v>
          </cell>
          <cell r="E174" t="str">
            <v>pl</v>
          </cell>
          <cell r="F174">
            <v>413.1</v>
          </cell>
          <cell r="G174">
            <v>74.36</v>
          </cell>
          <cell r="H174">
            <v>17402.32</v>
          </cell>
          <cell r="I174">
            <v>2.4533333333333331</v>
          </cell>
        </row>
        <row r="175">
          <cell r="B175" t="str">
            <v>Descanso</v>
          </cell>
        </row>
        <row r="176">
          <cell r="A176">
            <v>0</v>
          </cell>
          <cell r="B176" t="str">
            <v>Tola Corrugada 3/16''</v>
          </cell>
          <cell r="C176">
            <v>1.722225666673556</v>
          </cell>
          <cell r="D176">
            <v>0.05</v>
          </cell>
          <cell r="E176" t="str">
            <v>Plancha</v>
          </cell>
          <cell r="F176">
            <v>6131.84</v>
          </cell>
          <cell r="G176">
            <v>1103.73</v>
          </cell>
          <cell r="H176">
            <v>13084.35</v>
          </cell>
          <cell r="I176">
            <v>2</v>
          </cell>
        </row>
        <row r="177">
          <cell r="A177">
            <v>15.3</v>
          </cell>
          <cell r="B177" t="str">
            <v>C10x15.3</v>
          </cell>
          <cell r="C177">
            <v>42.322834645669289</v>
          </cell>
          <cell r="D177">
            <v>1.7181395348837367E-2</v>
          </cell>
          <cell r="E177" t="str">
            <v>pl</v>
          </cell>
          <cell r="F177">
            <v>413.1</v>
          </cell>
          <cell r="G177">
            <v>74.36</v>
          </cell>
          <cell r="H177">
            <v>20985.15</v>
          </cell>
          <cell r="I177">
            <v>2.4533333333333331</v>
          </cell>
        </row>
        <row r="178">
          <cell r="B178" t="str">
            <v>Placa Base</v>
          </cell>
        </row>
        <row r="179">
          <cell r="A179">
            <v>15.3125</v>
          </cell>
          <cell r="B179" t="str">
            <v>Plate 3/8 ''</v>
          </cell>
          <cell r="C179">
            <v>8</v>
          </cell>
          <cell r="D179">
            <v>0.05</v>
          </cell>
          <cell r="E179" t="str">
            <v>p2</v>
          </cell>
          <cell r="F179">
            <v>413.4375</v>
          </cell>
          <cell r="G179">
            <v>74.42</v>
          </cell>
          <cell r="H179">
            <v>4098</v>
          </cell>
          <cell r="I179">
            <v>288</v>
          </cell>
        </row>
        <row r="180">
          <cell r="A180">
            <v>0</v>
          </cell>
          <cell r="B180" t="str">
            <v>Anclaje HILTY Kwik Bolt TZ-55316 Ø 5/8'' x 4''</v>
          </cell>
          <cell r="C180">
            <v>32</v>
          </cell>
          <cell r="D180">
            <v>1.7187500000000133E-2</v>
          </cell>
          <cell r="E180" t="str">
            <v>ud</v>
          </cell>
          <cell r="F180">
            <v>179.66</v>
          </cell>
          <cell r="G180">
            <v>32.340000000000003</v>
          </cell>
          <cell r="H180">
            <v>6900.6</v>
          </cell>
        </row>
        <row r="181">
          <cell r="B181" t="str">
            <v xml:space="preserve">Escalones </v>
          </cell>
          <cell r="C181">
            <v>15</v>
          </cell>
        </row>
        <row r="182">
          <cell r="A182">
            <v>0</v>
          </cell>
          <cell r="B182" t="str">
            <v>Tola Corrugada 3/16''</v>
          </cell>
          <cell r="C182">
            <v>3.2291731250129176</v>
          </cell>
          <cell r="D182">
            <v>0.23870719999999965</v>
          </cell>
          <cell r="E182" t="str">
            <v>Plancha</v>
          </cell>
          <cell r="F182">
            <v>6131.84</v>
          </cell>
          <cell r="G182">
            <v>1103.73</v>
          </cell>
          <cell r="H182">
            <v>28942.28</v>
          </cell>
          <cell r="I182">
            <v>2</v>
          </cell>
        </row>
        <row r="183">
          <cell r="A183">
            <v>3.19</v>
          </cell>
          <cell r="B183" t="str">
            <v>L2X2X1/4</v>
          </cell>
          <cell r="C183">
            <v>14.763779527559056</v>
          </cell>
          <cell r="D183">
            <v>6.6799999999999971E-2</v>
          </cell>
          <cell r="E183" t="str">
            <v>pl</v>
          </cell>
          <cell r="F183">
            <v>86.13</v>
          </cell>
          <cell r="G183">
            <v>15.5</v>
          </cell>
          <cell r="H183">
            <v>1600.67</v>
          </cell>
          <cell r="I183">
            <v>8</v>
          </cell>
        </row>
        <row r="184">
          <cell r="A184">
            <v>0</v>
          </cell>
          <cell r="B184" t="str">
            <v>Perno Ø  - A325   3/8'' x 2 3/4''</v>
          </cell>
          <cell r="C184">
            <v>60</v>
          </cell>
          <cell r="D184">
            <v>1.5000000000000095E-2</v>
          </cell>
          <cell r="E184" t="str">
            <v>Ud</v>
          </cell>
          <cell r="F184">
            <v>31.194915254237291</v>
          </cell>
          <cell r="G184">
            <v>5.62</v>
          </cell>
          <cell r="H184">
            <v>2242.0300000000002</v>
          </cell>
        </row>
        <row r="185">
          <cell r="B185" t="str">
            <v>Esparragos y Pernos:</v>
          </cell>
        </row>
        <row r="186">
          <cell r="A186">
            <v>0</v>
          </cell>
          <cell r="B186" t="str">
            <v>Perno Ø  - A325   3/4'' x 2 1/2''</v>
          </cell>
          <cell r="C186">
            <v>20</v>
          </cell>
          <cell r="D186">
            <v>0.05</v>
          </cell>
          <cell r="E186" t="str">
            <v>Ud</v>
          </cell>
          <cell r="F186">
            <v>36.347457627118644</v>
          </cell>
          <cell r="G186">
            <v>6.54</v>
          </cell>
          <cell r="H186">
            <v>900.64</v>
          </cell>
        </row>
        <row r="187">
          <cell r="B187" t="str">
            <v>Conexión Shear plate</v>
          </cell>
        </row>
        <row r="188">
          <cell r="A188">
            <v>4.9000000000000004</v>
          </cell>
          <cell r="B188" t="str">
            <v>L3X3X1/4</v>
          </cell>
          <cell r="C188">
            <v>0</v>
          </cell>
          <cell r="D188">
            <v>0</v>
          </cell>
          <cell r="E188" t="str">
            <v>pl</v>
          </cell>
          <cell r="F188">
            <v>132.30000000000001</v>
          </cell>
          <cell r="G188">
            <v>23.81</v>
          </cell>
          <cell r="H188">
            <v>0</v>
          </cell>
          <cell r="I188">
            <v>1</v>
          </cell>
        </row>
        <row r="189">
          <cell r="A189">
            <v>7.2</v>
          </cell>
          <cell r="B189" t="str">
            <v>L3X3X3/8</v>
          </cell>
          <cell r="C189">
            <v>0</v>
          </cell>
          <cell r="D189">
            <v>0</v>
          </cell>
          <cell r="E189" t="str">
            <v>pl</v>
          </cell>
          <cell r="F189">
            <v>194.4</v>
          </cell>
          <cell r="G189">
            <v>34.99</v>
          </cell>
          <cell r="H189">
            <v>0</v>
          </cell>
          <cell r="I189">
            <v>1</v>
          </cell>
        </row>
        <row r="190">
          <cell r="B190" t="str">
            <v>Tornillería (para Vigas Secundarias)</v>
          </cell>
        </row>
        <row r="191">
          <cell r="A191">
            <v>0</v>
          </cell>
          <cell r="B191" t="str">
            <v>Perno Ø  - A325   3/4'' x 1 3/4''</v>
          </cell>
          <cell r="C191">
            <v>0</v>
          </cell>
          <cell r="D191">
            <v>0</v>
          </cell>
          <cell r="E191" t="str">
            <v>Ud</v>
          </cell>
          <cell r="F191">
            <v>31.194915254237291</v>
          </cell>
          <cell r="G191">
            <v>5.62</v>
          </cell>
          <cell r="H191">
            <v>0</v>
          </cell>
          <cell r="I191">
            <v>0</v>
          </cell>
        </row>
        <row r="192">
          <cell r="B192" t="str">
            <v>Perno Ø  - A325   3/4'' x 2 1/4''</v>
          </cell>
          <cell r="C192">
            <v>0</v>
          </cell>
          <cell r="D192">
            <v>0</v>
          </cell>
          <cell r="E192" t="str">
            <v>Ud</v>
          </cell>
          <cell r="F192">
            <v>33.33898305084746</v>
          </cell>
          <cell r="G192">
            <v>6</v>
          </cell>
          <cell r="H192">
            <v>0</v>
          </cell>
        </row>
        <row r="193">
          <cell r="B193" t="str">
            <v>Conectores de Cortante</v>
          </cell>
        </row>
        <row r="194">
          <cell r="A194">
            <v>0</v>
          </cell>
          <cell r="B194" t="str">
            <v>Conectores de cortantes Ø 1/2'' x 3''</v>
          </cell>
          <cell r="C194">
            <v>0</v>
          </cell>
          <cell r="D194">
            <v>0</v>
          </cell>
          <cell r="E194" t="str">
            <v>UD</v>
          </cell>
          <cell r="F194">
            <v>42.37</v>
          </cell>
          <cell r="G194">
            <v>7.63</v>
          </cell>
          <cell r="H194">
            <v>0</v>
          </cell>
          <cell r="I194">
            <v>0</v>
          </cell>
        </row>
        <row r="195">
          <cell r="B195" t="str">
            <v>Pinturas</v>
          </cell>
        </row>
        <row r="196">
          <cell r="B196" t="str">
            <v>Pintura Multi-Purpose Epoxy Haze Gray</v>
          </cell>
          <cell r="C196">
            <v>16.316032853333333</v>
          </cell>
          <cell r="D196">
            <v>5.1462967390087759E-3</v>
          </cell>
          <cell r="E196" t="str">
            <v>cub</v>
          </cell>
          <cell r="F196">
            <v>5925.0254237288136</v>
          </cell>
          <cell r="G196">
            <v>1066.5</v>
          </cell>
          <cell r="H196">
            <v>114661.02</v>
          </cell>
        </row>
        <row r="197">
          <cell r="B197" t="str">
            <v>Pintura High Gloss Urethane Gris Perla</v>
          </cell>
          <cell r="C197">
            <v>8.1580164266666664</v>
          </cell>
          <cell r="D197">
            <v>5.1462967390087759E-3</v>
          </cell>
          <cell r="E197" t="str">
            <v>Gls</v>
          </cell>
          <cell r="F197">
            <v>2154.5508474576272</v>
          </cell>
          <cell r="G197">
            <v>387.82</v>
          </cell>
          <cell r="H197">
            <v>20847.439999999999</v>
          </cell>
        </row>
        <row r="198">
          <cell r="B198" t="str">
            <v>Grout</v>
          </cell>
        </row>
        <row r="199">
          <cell r="B199" t="str">
            <v>Mortero Listo Grout 640 kg/cm²</v>
          </cell>
          <cell r="C199">
            <v>0.262193024</v>
          </cell>
          <cell r="D199">
            <v>2.8139840059207679</v>
          </cell>
          <cell r="E199" t="str">
            <v>fdas</v>
          </cell>
          <cell r="F199">
            <v>650</v>
          </cell>
          <cell r="G199">
            <v>117</v>
          </cell>
          <cell r="H199">
            <v>767</v>
          </cell>
        </row>
        <row r="200">
          <cell r="B200" t="str">
            <v>Miscelaneos</v>
          </cell>
        </row>
        <row r="201">
          <cell r="B201" t="str">
            <v>Electrodo E70XX Universal 1/8''</v>
          </cell>
          <cell r="C201">
            <v>42.946358267716533</v>
          </cell>
          <cell r="D201">
            <v>1.2490403016031731E-3</v>
          </cell>
          <cell r="E201" t="str">
            <v>Lbs</v>
          </cell>
          <cell r="F201">
            <v>98</v>
          </cell>
          <cell r="G201">
            <v>17.64</v>
          </cell>
          <cell r="H201">
            <v>4972.5200000000004</v>
          </cell>
        </row>
        <row r="202">
          <cell r="B202" t="str">
            <v>Acetileno 390</v>
          </cell>
          <cell r="C202">
            <v>85.892716535433067</v>
          </cell>
          <cell r="D202">
            <v>8.4797231485095952E-5</v>
          </cell>
          <cell r="E202" t="str">
            <v>p3</v>
          </cell>
          <cell r="F202">
            <v>9.6525423728813564</v>
          </cell>
          <cell r="G202">
            <v>1.74</v>
          </cell>
          <cell r="H202">
            <v>978.62</v>
          </cell>
        </row>
        <row r="203">
          <cell r="B203" t="str">
            <v>Oxigeno Industrial 220</v>
          </cell>
          <cell r="C203">
            <v>28.344596456692912</v>
          </cell>
          <cell r="D203">
            <v>1.9546421622809109E-3</v>
          </cell>
          <cell r="E203" t="str">
            <v>p3</v>
          </cell>
          <cell r="F203">
            <v>2.6864406779661016</v>
          </cell>
          <cell r="G203">
            <v>0.48</v>
          </cell>
          <cell r="H203">
            <v>89.93</v>
          </cell>
        </row>
        <row r="204">
          <cell r="B204" t="str">
            <v>Disco p/ esmerilar</v>
          </cell>
          <cell r="C204">
            <v>3</v>
          </cell>
          <cell r="D204">
            <v>0</v>
          </cell>
          <cell r="E204" t="str">
            <v>Ud</v>
          </cell>
          <cell r="F204">
            <v>150</v>
          </cell>
          <cell r="G204">
            <v>27</v>
          </cell>
          <cell r="H204">
            <v>531</v>
          </cell>
        </row>
        <row r="205">
          <cell r="B205" t="str">
            <v>Mano de Obra</v>
          </cell>
        </row>
        <row r="206">
          <cell r="B206" t="str">
            <v>Fabricación</v>
          </cell>
        </row>
        <row r="207">
          <cell r="B207" t="str">
            <v>SandBlasting Superficie Metálicas</v>
          </cell>
          <cell r="C207">
            <v>244.74049279999997</v>
          </cell>
          <cell r="D207">
            <v>3.8846044196696271E-5</v>
          </cell>
          <cell r="E207" t="str">
            <v>m2</v>
          </cell>
          <cell r="F207">
            <v>169.5</v>
          </cell>
          <cell r="G207">
            <v>30.51</v>
          </cell>
          <cell r="H207">
            <v>48952.45</v>
          </cell>
        </row>
        <row r="208">
          <cell r="B208" t="str">
            <v>Fabricación Estructura Metalica - Trabe Armada</v>
          </cell>
          <cell r="C208">
            <v>0.630974409448819</v>
          </cell>
          <cell r="D208">
            <v>1.4304210148657575E-2</v>
          </cell>
          <cell r="E208" t="str">
            <v>ton</v>
          </cell>
          <cell r="F208">
            <v>22000</v>
          </cell>
          <cell r="G208">
            <v>3960</v>
          </cell>
          <cell r="H208">
            <v>16614.400000000001</v>
          </cell>
        </row>
        <row r="209">
          <cell r="B209" t="str">
            <v>Fabricación Estructura Metalica - Placa</v>
          </cell>
          <cell r="C209">
            <v>8.47982283464567E-2</v>
          </cell>
          <cell r="D209">
            <v>6.1342928442922509E-2</v>
          </cell>
          <cell r="E209" t="str">
            <v>ton</v>
          </cell>
          <cell r="F209">
            <v>22000</v>
          </cell>
          <cell r="G209">
            <v>3960</v>
          </cell>
          <cell r="H209">
            <v>2336.4</v>
          </cell>
        </row>
        <row r="210">
          <cell r="B210" t="str">
            <v>Pintura de Taller</v>
          </cell>
        </row>
        <row r="211">
          <cell r="B211" t="str">
            <v>MO-1001-12 [PEM] Pintor Estructura Metálica</v>
          </cell>
          <cell r="C211">
            <v>4</v>
          </cell>
          <cell r="D211">
            <v>0</v>
          </cell>
          <cell r="E211" t="str">
            <v>Día</v>
          </cell>
          <cell r="F211">
            <v>737.38099547511399</v>
          </cell>
          <cell r="G211">
            <v>132.72999999999999</v>
          </cell>
          <cell r="H211">
            <v>3480.44</v>
          </cell>
        </row>
        <row r="212">
          <cell r="B212" t="str">
            <v>MO-1001-13 [AEM] Armadores Estructuras Metálica</v>
          </cell>
          <cell r="C212">
            <v>4</v>
          </cell>
          <cell r="D212">
            <v>0</v>
          </cell>
          <cell r="E212" t="str">
            <v>Día</v>
          </cell>
          <cell r="F212">
            <v>1124.7393665158368</v>
          </cell>
          <cell r="G212">
            <v>202.45</v>
          </cell>
          <cell r="H212">
            <v>5308.76</v>
          </cell>
        </row>
        <row r="213">
          <cell r="B213" t="str">
            <v>MO-1001-14 [AyEM] Ayudante Estructuras Metálica</v>
          </cell>
          <cell r="C213">
            <v>4</v>
          </cell>
          <cell r="D213">
            <v>0</v>
          </cell>
          <cell r="E213" t="str">
            <v>Día</v>
          </cell>
          <cell r="F213">
            <v>866.50045248868685</v>
          </cell>
          <cell r="G213">
            <v>155.97</v>
          </cell>
          <cell r="H213">
            <v>4089.88</v>
          </cell>
        </row>
        <row r="214">
          <cell r="B214" t="str">
            <v>Servicios, Herramientas y Equipos</v>
          </cell>
        </row>
        <row r="215">
          <cell r="B215" t="str">
            <v>Compresor p/ Pintura</v>
          </cell>
          <cell r="C215">
            <v>32</v>
          </cell>
          <cell r="D215">
            <v>0</v>
          </cell>
          <cell r="E215" t="str">
            <v>Hr</v>
          </cell>
          <cell r="F215">
            <v>63.56</v>
          </cell>
          <cell r="G215">
            <v>11.44</v>
          </cell>
          <cell r="H215">
            <v>2400</v>
          </cell>
        </row>
        <row r="216">
          <cell r="A216">
            <v>16.3125</v>
          </cell>
          <cell r="B216" t="str">
            <v>Escaleras C10x15.3 + Placa Base Plate 3/8 '' + Esparragos y Pernos: Perno Ø  - A325   3/4'' x 2 1/2'' ( incluye Fabricación &amp; Pintura de Taller) 2 tramos</v>
          </cell>
          <cell r="C216">
            <v>1</v>
          </cell>
          <cell r="E216" t="str">
            <v>Ud</v>
          </cell>
          <cell r="G216">
            <v>227.10469975592147</v>
          </cell>
          <cell r="I216">
            <v>325110.65999999997</v>
          </cell>
        </row>
        <row r="218">
          <cell r="A218">
            <v>17.3125</v>
          </cell>
          <cell r="B218" t="str">
            <v>Análisis de Precio Unitario de 1.00 Ud de Conexión Shear plate Viga - Muro Ascensor [ W14 ]:</v>
          </cell>
          <cell r="H218" t="str">
            <v>Terminal</v>
          </cell>
        </row>
        <row r="219">
          <cell r="B219" t="str">
            <v>Materiales</v>
          </cell>
        </row>
        <row r="220">
          <cell r="A220" t="str">
            <v>lbm</v>
          </cell>
          <cell r="B220" t="str">
            <v>Placa Base</v>
          </cell>
          <cell r="I220" t="str">
            <v>Perimeter</v>
          </cell>
        </row>
        <row r="221">
          <cell r="A221">
            <v>30.625</v>
          </cell>
          <cell r="B221" t="str">
            <v>Plate 3/4 ''</v>
          </cell>
          <cell r="C221">
            <v>1.75</v>
          </cell>
          <cell r="D221">
            <v>0.05</v>
          </cell>
          <cell r="E221" t="str">
            <v>p2</v>
          </cell>
          <cell r="F221">
            <v>826.875</v>
          </cell>
          <cell r="G221">
            <v>148.84</v>
          </cell>
          <cell r="H221">
            <v>1792.88</v>
          </cell>
          <cell r="I221">
            <v>2</v>
          </cell>
        </row>
        <row r="222">
          <cell r="A222">
            <v>0</v>
          </cell>
          <cell r="B222" t="str">
            <v>Perno ø 3/4'' x 6'' F1554 A36</v>
          </cell>
          <cell r="C222">
            <v>6</v>
          </cell>
          <cell r="D222">
            <v>0</v>
          </cell>
          <cell r="E222" t="str">
            <v>Ud</v>
          </cell>
          <cell r="F222">
            <v>98</v>
          </cell>
          <cell r="G222">
            <v>17.64</v>
          </cell>
          <cell r="H222">
            <v>693.84</v>
          </cell>
        </row>
        <row r="223">
          <cell r="B223" t="str">
            <v>Esparragos y Pernos:</v>
          </cell>
        </row>
        <row r="224">
          <cell r="A224">
            <v>0</v>
          </cell>
          <cell r="B224" t="str">
            <v>Perno Ø  - A325   3/4'' x 2 1/2''</v>
          </cell>
          <cell r="C224">
            <v>4</v>
          </cell>
          <cell r="D224">
            <v>0</v>
          </cell>
          <cell r="E224" t="str">
            <v>Ud</v>
          </cell>
          <cell r="F224">
            <v>36.347457627118644</v>
          </cell>
          <cell r="G224">
            <v>6.54</v>
          </cell>
          <cell r="H224">
            <v>171.55</v>
          </cell>
        </row>
        <row r="225">
          <cell r="B225" t="str">
            <v>Conexión Shear plate</v>
          </cell>
        </row>
        <row r="226">
          <cell r="A226">
            <v>19.399999999999999</v>
          </cell>
          <cell r="B226" t="str">
            <v>2L4X4X3/8</v>
          </cell>
          <cell r="C226">
            <v>1</v>
          </cell>
          <cell r="D226">
            <v>0</v>
          </cell>
          <cell r="E226" t="str">
            <v>pl</v>
          </cell>
          <cell r="F226">
            <v>523.79999999999995</v>
          </cell>
          <cell r="G226">
            <v>94.28</v>
          </cell>
          <cell r="H226">
            <v>618.08000000000004</v>
          </cell>
          <cell r="I226">
            <v>1.3333333333333333</v>
          </cell>
        </row>
        <row r="227">
          <cell r="A227">
            <v>7.2</v>
          </cell>
          <cell r="B227" t="str">
            <v>L3X3X3/8</v>
          </cell>
          <cell r="C227">
            <v>0</v>
          </cell>
          <cell r="D227">
            <v>0</v>
          </cell>
          <cell r="E227" t="str">
            <v>pl</v>
          </cell>
          <cell r="F227">
            <v>194.4</v>
          </cell>
          <cell r="G227">
            <v>34.99</v>
          </cell>
          <cell r="H227">
            <v>0</v>
          </cell>
          <cell r="I227">
            <v>1</v>
          </cell>
        </row>
        <row r="228">
          <cell r="B228" t="str">
            <v>Pinturas</v>
          </cell>
        </row>
        <row r="229">
          <cell r="B229" t="str">
            <v>Pintura Multi-Purpose Epoxy Haze Gray</v>
          </cell>
          <cell r="C229">
            <v>2.9935423999999999E-2</v>
          </cell>
          <cell r="D229">
            <v>2.3405239224271552</v>
          </cell>
          <cell r="E229" t="str">
            <v>cub</v>
          </cell>
          <cell r="F229">
            <v>5925.0254237288136</v>
          </cell>
          <cell r="G229">
            <v>1066.5</v>
          </cell>
          <cell r="H229">
            <v>699.15</v>
          </cell>
        </row>
        <row r="230">
          <cell r="B230" t="str">
            <v>Pintura High Gloss Urethane Gris Perla</v>
          </cell>
          <cell r="C230">
            <v>1.4967711999999999E-2</v>
          </cell>
          <cell r="D230">
            <v>5.6810478448543114</v>
          </cell>
          <cell r="E230" t="str">
            <v>Gls</v>
          </cell>
          <cell r="F230">
            <v>2154.5508474576272</v>
          </cell>
          <cell r="G230">
            <v>387.82</v>
          </cell>
          <cell r="H230">
            <v>254.24</v>
          </cell>
        </row>
        <row r="231">
          <cell r="B231" t="str">
            <v>Miscelaneos</v>
          </cell>
        </row>
        <row r="232">
          <cell r="B232" t="str">
            <v>Electrodo E70XX Universal 1/8''</v>
          </cell>
          <cell r="C232">
            <v>5</v>
          </cell>
          <cell r="D232">
            <v>0</v>
          </cell>
          <cell r="E232" t="str">
            <v>Lbs</v>
          </cell>
          <cell r="F232">
            <v>98</v>
          </cell>
          <cell r="G232">
            <v>17.64</v>
          </cell>
          <cell r="H232">
            <v>578.20000000000005</v>
          </cell>
        </row>
        <row r="233">
          <cell r="B233" t="str">
            <v>Acetileno 390</v>
          </cell>
          <cell r="C233">
            <v>10</v>
          </cell>
          <cell r="D233">
            <v>0</v>
          </cell>
          <cell r="E233" t="str">
            <v>p3</v>
          </cell>
          <cell r="F233">
            <v>9.6525423728813564</v>
          </cell>
          <cell r="G233">
            <v>1.74</v>
          </cell>
          <cell r="H233">
            <v>113.93</v>
          </cell>
        </row>
        <row r="234">
          <cell r="B234" t="str">
            <v>Oxigeno Industrial 220</v>
          </cell>
          <cell r="C234">
            <v>3.3000000000000003</v>
          </cell>
          <cell r="D234">
            <v>0</v>
          </cell>
          <cell r="E234" t="str">
            <v>p3</v>
          </cell>
          <cell r="F234">
            <v>2.6864406779661016</v>
          </cell>
          <cell r="G234">
            <v>0.48</v>
          </cell>
          <cell r="H234">
            <v>10.45</v>
          </cell>
        </row>
        <row r="235">
          <cell r="B235" t="str">
            <v>Disco p/ esmerilar</v>
          </cell>
          <cell r="C235">
            <v>3</v>
          </cell>
          <cell r="D235">
            <v>0</v>
          </cell>
          <cell r="E235" t="str">
            <v>Ud</v>
          </cell>
          <cell r="F235">
            <v>150</v>
          </cell>
          <cell r="G235">
            <v>27</v>
          </cell>
          <cell r="H235">
            <v>531</v>
          </cell>
        </row>
        <row r="236">
          <cell r="B236" t="str">
            <v>Mano de Obra</v>
          </cell>
        </row>
        <row r="237">
          <cell r="B237" t="str">
            <v>Fabricación</v>
          </cell>
        </row>
        <row r="238">
          <cell r="B238" t="str">
            <v>SandBlasting Superficie Metálicas</v>
          </cell>
          <cell r="C238">
            <v>0.44903135999999999</v>
          </cell>
          <cell r="D238">
            <v>2.1571767281466057E-3</v>
          </cell>
          <cell r="E238" t="str">
            <v>m2</v>
          </cell>
          <cell r="F238">
            <v>169.5</v>
          </cell>
          <cell r="G238">
            <v>30.51</v>
          </cell>
          <cell r="H238">
            <v>90</v>
          </cell>
        </row>
        <row r="239">
          <cell r="B239" t="str">
            <v>Fabricación Estructura Metalica - Placa</v>
          </cell>
          <cell r="C239">
            <v>3.6496875000000005E-2</v>
          </cell>
          <cell r="D239">
            <v>9.5984245226474738E-2</v>
          </cell>
          <cell r="E239" t="str">
            <v>ton</v>
          </cell>
          <cell r="F239">
            <v>22000</v>
          </cell>
          <cell r="G239">
            <v>3960</v>
          </cell>
          <cell r="H239">
            <v>1038.4000000000001</v>
          </cell>
        </row>
        <row r="240">
          <cell r="B240" t="str">
            <v>Pintura de Taller</v>
          </cell>
        </row>
        <row r="241">
          <cell r="B241" t="str">
            <v>MO-1001-12 [PEM] Pintor Estructura Metálica</v>
          </cell>
          <cell r="C241">
            <v>0.5</v>
          </cell>
          <cell r="D241">
            <v>0</v>
          </cell>
          <cell r="E241" t="str">
            <v>Día</v>
          </cell>
          <cell r="F241">
            <v>737.38099547511399</v>
          </cell>
          <cell r="G241">
            <v>132.72999999999999</v>
          </cell>
          <cell r="H241">
            <v>435.06</v>
          </cell>
        </row>
        <row r="242">
          <cell r="B242" t="str">
            <v>MO-1001-13 [AEM] Armadores Estructuras Metálica</v>
          </cell>
          <cell r="C242">
            <v>0.5</v>
          </cell>
          <cell r="D242">
            <v>0</v>
          </cell>
          <cell r="E242" t="str">
            <v>Día</v>
          </cell>
          <cell r="F242">
            <v>1124.7393665158368</v>
          </cell>
          <cell r="G242">
            <v>202.45</v>
          </cell>
          <cell r="H242">
            <v>663.59</v>
          </cell>
        </row>
        <row r="243">
          <cell r="B243" t="str">
            <v>MO-1001-14 [AyEM] Ayudante Estructuras Metálica</v>
          </cell>
          <cell r="C243">
            <v>0.5</v>
          </cell>
          <cell r="D243">
            <v>0</v>
          </cell>
          <cell r="E243" t="str">
            <v>Día</v>
          </cell>
          <cell r="F243">
            <v>866.50045248868685</v>
          </cell>
          <cell r="G243">
            <v>155.97</v>
          </cell>
          <cell r="H243">
            <v>511.24</v>
          </cell>
        </row>
        <row r="244">
          <cell r="B244" t="str">
            <v>Servicios, Herramientas y Equipos</v>
          </cell>
        </row>
        <row r="245">
          <cell r="B245" t="str">
            <v>Compresor p/ Pintura</v>
          </cell>
          <cell r="C245">
            <v>4</v>
          </cell>
          <cell r="D245">
            <v>0</v>
          </cell>
          <cell r="E245" t="str">
            <v>Hr</v>
          </cell>
          <cell r="F245">
            <v>63.56</v>
          </cell>
          <cell r="G245">
            <v>11.44</v>
          </cell>
          <cell r="H245">
            <v>300</v>
          </cell>
        </row>
        <row r="246">
          <cell r="A246">
            <v>17.3125</v>
          </cell>
          <cell r="B246" t="str">
            <v>Conexión Shear plate Viga - Muro Ascensor [ W14 ]</v>
          </cell>
          <cell r="C246">
            <v>1</v>
          </cell>
          <cell r="E246" t="str">
            <v>Ud</v>
          </cell>
          <cell r="G246">
            <v>116.47038273824816</v>
          </cell>
          <cell r="I246">
            <v>8501.61</v>
          </cell>
        </row>
        <row r="248">
          <cell r="A248">
            <v>31.625</v>
          </cell>
          <cell r="B248" t="str">
            <v>Análisis de Precio Unitario de 1.00 Ud de Conexión Shear plate Viga - Muro Ascensor [ W24 ]:</v>
          </cell>
        </row>
        <row r="249">
          <cell r="B249" t="str">
            <v>Materiales</v>
          </cell>
        </row>
        <row r="250">
          <cell r="A250" t="str">
            <v>lbm</v>
          </cell>
          <cell r="B250" t="str">
            <v>Placa Base</v>
          </cell>
          <cell r="I250" t="str">
            <v>Perimeter</v>
          </cell>
        </row>
        <row r="251">
          <cell r="A251">
            <v>40.833333333333329</v>
          </cell>
          <cell r="B251" t="str">
            <v>Plate 1/1 ''</v>
          </cell>
          <cell r="C251">
            <v>3.5416666666666665</v>
          </cell>
          <cell r="D251">
            <v>0.05</v>
          </cell>
          <cell r="E251" t="str">
            <v>p2</v>
          </cell>
          <cell r="F251">
            <v>1102.4999999999998</v>
          </cell>
          <cell r="G251">
            <v>198.45</v>
          </cell>
          <cell r="H251">
            <v>4837.91</v>
          </cell>
          <cell r="I251">
            <v>2</v>
          </cell>
        </row>
        <row r="252">
          <cell r="A252">
            <v>0</v>
          </cell>
          <cell r="B252" t="str">
            <v>Perno ø 1 3/8'' x 20'' F1554 A36</v>
          </cell>
          <cell r="C252">
            <v>6</v>
          </cell>
          <cell r="D252">
            <v>0</v>
          </cell>
          <cell r="E252" t="str">
            <v>Ud</v>
          </cell>
          <cell r="F252">
            <v>1560</v>
          </cell>
          <cell r="G252">
            <v>280.8</v>
          </cell>
          <cell r="H252">
            <v>11044.8</v>
          </cell>
        </row>
        <row r="253">
          <cell r="B253" t="str">
            <v>Esparragos y Pernos:</v>
          </cell>
        </row>
        <row r="254">
          <cell r="A254">
            <v>0</v>
          </cell>
          <cell r="B254" t="str">
            <v>Perno Ø  - A325   3/4'' x 2 1/2''</v>
          </cell>
          <cell r="C254">
            <v>6</v>
          </cell>
          <cell r="D254">
            <v>0</v>
          </cell>
          <cell r="E254" t="str">
            <v>Ud</v>
          </cell>
          <cell r="F254">
            <v>36.347457627118644</v>
          </cell>
          <cell r="G254">
            <v>6.54</v>
          </cell>
          <cell r="H254">
            <v>257.32</v>
          </cell>
        </row>
        <row r="255">
          <cell r="B255" t="str">
            <v>Conexión Shear plate</v>
          </cell>
        </row>
        <row r="256">
          <cell r="A256">
            <v>19.399999999999999</v>
          </cell>
          <cell r="B256" t="str">
            <v>2L4X4X3/8</v>
          </cell>
          <cell r="C256">
            <v>1.5</v>
          </cell>
          <cell r="D256">
            <v>0</v>
          </cell>
          <cell r="E256" t="str">
            <v>pl</v>
          </cell>
          <cell r="F256">
            <v>523.79999999999995</v>
          </cell>
          <cell r="G256">
            <v>94.28</v>
          </cell>
          <cell r="H256">
            <v>927.12</v>
          </cell>
          <cell r="I256">
            <v>1.3333333333333333</v>
          </cell>
        </row>
        <row r="257">
          <cell r="A257">
            <v>7.2</v>
          </cell>
          <cell r="B257" t="str">
            <v>L3X3X3/8</v>
          </cell>
          <cell r="C257">
            <v>0</v>
          </cell>
          <cell r="D257">
            <v>0</v>
          </cell>
          <cell r="E257" t="str">
            <v>pl</v>
          </cell>
          <cell r="F257">
            <v>194.4</v>
          </cell>
          <cell r="G257">
            <v>34.99</v>
          </cell>
          <cell r="H257">
            <v>0</v>
          </cell>
          <cell r="I257">
            <v>1</v>
          </cell>
        </row>
        <row r="258">
          <cell r="B258" t="str">
            <v>Pinturas</v>
          </cell>
        </row>
        <row r="259">
          <cell r="B259" t="str">
            <v>Pintura Multi-Purpose Epoxy Haze Gray</v>
          </cell>
          <cell r="C259">
            <v>5.6257951999999986E-2</v>
          </cell>
          <cell r="D259">
            <v>0.77752649083279868</v>
          </cell>
          <cell r="E259" t="str">
            <v>cub</v>
          </cell>
          <cell r="F259">
            <v>5925.0254237288136</v>
          </cell>
          <cell r="G259">
            <v>1066.5</v>
          </cell>
          <cell r="H259">
            <v>699.15</v>
          </cell>
        </row>
        <row r="260">
          <cell r="B260" t="str">
            <v>Pintura High Gloss Urethane Gris Perla</v>
          </cell>
          <cell r="C260">
            <v>2.8128975999999993E-2</v>
          </cell>
          <cell r="D260">
            <v>2.5550529816655971</v>
          </cell>
          <cell r="E260" t="str">
            <v>Gls</v>
          </cell>
          <cell r="F260">
            <v>2154.5508474576272</v>
          </cell>
          <cell r="G260">
            <v>387.82</v>
          </cell>
          <cell r="H260">
            <v>254.24</v>
          </cell>
        </row>
        <row r="261">
          <cell r="B261" t="str">
            <v>Miscelaneos</v>
          </cell>
        </row>
        <row r="262">
          <cell r="B262" t="str">
            <v>Electrodo E70XX Universal 1/8''</v>
          </cell>
          <cell r="C262">
            <v>5</v>
          </cell>
          <cell r="D262">
            <v>0</v>
          </cell>
          <cell r="E262" t="str">
            <v>Lbs</v>
          </cell>
          <cell r="F262">
            <v>98</v>
          </cell>
          <cell r="G262">
            <v>17.64</v>
          </cell>
          <cell r="H262">
            <v>578.20000000000005</v>
          </cell>
        </row>
        <row r="263">
          <cell r="B263" t="str">
            <v>Acetileno 390</v>
          </cell>
          <cell r="C263">
            <v>10</v>
          </cell>
          <cell r="D263">
            <v>0</v>
          </cell>
          <cell r="E263" t="str">
            <v>p3</v>
          </cell>
          <cell r="F263">
            <v>9.6525423728813564</v>
          </cell>
          <cell r="G263">
            <v>1.74</v>
          </cell>
          <cell r="H263">
            <v>113.93</v>
          </cell>
        </row>
        <row r="264">
          <cell r="B264" t="str">
            <v>Oxigeno Industrial 220</v>
          </cell>
          <cell r="C264">
            <v>3.3000000000000003</v>
          </cell>
          <cell r="D264">
            <v>0</v>
          </cell>
          <cell r="E264" t="str">
            <v>p3</v>
          </cell>
          <cell r="F264">
            <v>2.6864406779661016</v>
          </cell>
          <cell r="G264">
            <v>0.48</v>
          </cell>
          <cell r="H264">
            <v>10.45</v>
          </cell>
        </row>
        <row r="265">
          <cell r="B265" t="str">
            <v>Disco p/ esmerilar</v>
          </cell>
          <cell r="C265">
            <v>3</v>
          </cell>
          <cell r="D265">
            <v>0</v>
          </cell>
          <cell r="E265" t="str">
            <v>Ud</v>
          </cell>
          <cell r="F265">
            <v>150</v>
          </cell>
          <cell r="G265">
            <v>27</v>
          </cell>
          <cell r="H265">
            <v>531</v>
          </cell>
        </row>
        <row r="266">
          <cell r="B266" t="str">
            <v>Mano de Obra</v>
          </cell>
        </row>
        <row r="267">
          <cell r="B267" t="str">
            <v>Fabricación</v>
          </cell>
        </row>
        <row r="268">
          <cell r="B268" t="str">
            <v>SandBlasting Superficie Metálicas</v>
          </cell>
          <cell r="C268">
            <v>0.84386927999999983</v>
          </cell>
          <cell r="D268">
            <v>7.2650114719191418E-3</v>
          </cell>
          <cell r="E268" t="str">
            <v>m2</v>
          </cell>
          <cell r="F268">
            <v>169.5</v>
          </cell>
          <cell r="G268">
            <v>30.51</v>
          </cell>
          <cell r="H268">
            <v>170.01</v>
          </cell>
        </row>
        <row r="269">
          <cell r="B269" t="str">
            <v>Fabricación Estructura Metalica - Placa</v>
          </cell>
          <cell r="C269">
            <v>8.6859027777777778E-2</v>
          </cell>
          <cell r="D269">
            <v>3.6161724377783241E-2</v>
          </cell>
          <cell r="E269" t="str">
            <v>ton</v>
          </cell>
          <cell r="F269">
            <v>22000</v>
          </cell>
          <cell r="G269">
            <v>3960</v>
          </cell>
          <cell r="H269">
            <v>2336.4</v>
          </cell>
        </row>
        <row r="270">
          <cell r="B270" t="str">
            <v>Pintura de Taller</v>
          </cell>
        </row>
        <row r="271">
          <cell r="B271" t="str">
            <v>MO-1001-12 [PEM] Pintor Estructura Metálica</v>
          </cell>
          <cell r="C271">
            <v>0.5</v>
          </cell>
          <cell r="D271">
            <v>0</v>
          </cell>
          <cell r="E271" t="str">
            <v>Día</v>
          </cell>
          <cell r="F271">
            <v>737.38099547511399</v>
          </cell>
          <cell r="G271">
            <v>132.72999999999999</v>
          </cell>
          <cell r="H271">
            <v>435.06</v>
          </cell>
        </row>
        <row r="272">
          <cell r="B272" t="str">
            <v>MO-1001-13 [AEM] Armadores Estructuras Metálica</v>
          </cell>
          <cell r="C272">
            <v>0.5</v>
          </cell>
          <cell r="D272">
            <v>0</v>
          </cell>
          <cell r="E272" t="str">
            <v>Día</v>
          </cell>
          <cell r="F272">
            <v>1124.7393665158368</v>
          </cell>
          <cell r="G272">
            <v>202.45</v>
          </cell>
          <cell r="H272">
            <v>663.59</v>
          </cell>
        </row>
        <row r="273">
          <cell r="B273" t="str">
            <v>MO-1001-14 [AyEM] Ayudante Estructuras Metálica</v>
          </cell>
          <cell r="C273">
            <v>0.5</v>
          </cell>
          <cell r="D273">
            <v>0</v>
          </cell>
          <cell r="E273" t="str">
            <v>Día</v>
          </cell>
          <cell r="F273">
            <v>866.50045248868685</v>
          </cell>
          <cell r="G273">
            <v>155.97</v>
          </cell>
          <cell r="H273">
            <v>511.24</v>
          </cell>
        </row>
        <row r="274">
          <cell r="B274" t="str">
            <v>Servicios, Herramientas y Equipos</v>
          </cell>
        </row>
        <row r="275">
          <cell r="B275" t="str">
            <v>Compresor p/ Pintura</v>
          </cell>
          <cell r="C275">
            <v>4</v>
          </cell>
          <cell r="D275">
            <v>0</v>
          </cell>
          <cell r="E275" t="str">
            <v>Hr</v>
          </cell>
          <cell r="F275">
            <v>63.56</v>
          </cell>
          <cell r="G275">
            <v>11.44</v>
          </cell>
          <cell r="H275">
            <v>300</v>
          </cell>
        </row>
        <row r="276">
          <cell r="A276">
            <v>31.625</v>
          </cell>
          <cell r="B276" t="str">
            <v>Conexión Shear plate Viga - Muro Ascensor [ W24 ]</v>
          </cell>
          <cell r="C276">
            <v>1</v>
          </cell>
          <cell r="E276" t="str">
            <v>Ud</v>
          </cell>
          <cell r="G276">
            <v>136.25768446636877</v>
          </cell>
          <cell r="I276">
            <v>23670.42</v>
          </cell>
        </row>
        <row r="278">
          <cell r="A278">
            <v>41.833333333333329</v>
          </cell>
          <cell r="B278" t="str">
            <v>Análisis de Precio Unitario de 1.00 Ud de Conexión Shear plate Viga + Fachada [ HSS8 @ W24 ]:</v>
          </cell>
        </row>
        <row r="279">
          <cell r="B279" t="str">
            <v>Materiales</v>
          </cell>
        </row>
        <row r="280">
          <cell r="A280" t="str">
            <v>lbm</v>
          </cell>
          <cell r="B280" t="str">
            <v>Shear plate</v>
          </cell>
          <cell r="I280" t="str">
            <v>Perimeter</v>
          </cell>
        </row>
        <row r="281">
          <cell r="A281">
            <v>15.3125</v>
          </cell>
          <cell r="B281" t="str">
            <v>Plate 3/8 ''</v>
          </cell>
          <cell r="C281">
            <v>1.125</v>
          </cell>
          <cell r="D281">
            <v>0.05</v>
          </cell>
          <cell r="E281" t="str">
            <v>p2</v>
          </cell>
          <cell r="F281">
            <v>413.4375</v>
          </cell>
          <cell r="G281">
            <v>74.42</v>
          </cell>
          <cell r="H281">
            <v>576.28</v>
          </cell>
          <cell r="I281">
            <v>2</v>
          </cell>
        </row>
        <row r="282">
          <cell r="A282">
            <v>0</v>
          </cell>
          <cell r="B282" t="str">
            <v>Perno Ø  - A325 1    '' x 3    ''</v>
          </cell>
          <cell r="C282">
            <v>4</v>
          </cell>
          <cell r="D282">
            <v>0</v>
          </cell>
          <cell r="E282" t="str">
            <v>Ud</v>
          </cell>
          <cell r="F282">
            <v>83.533898305084747</v>
          </cell>
          <cell r="G282">
            <v>15.04</v>
          </cell>
          <cell r="H282">
            <v>394.3</v>
          </cell>
        </row>
        <row r="283">
          <cell r="B283" t="str">
            <v>Esparragos y Pernos:</v>
          </cell>
        </row>
        <row r="284">
          <cell r="A284">
            <v>0</v>
          </cell>
          <cell r="B284" t="str">
            <v>Perno Ø  - A325   3/4'' x 2 1/2''</v>
          </cell>
          <cell r="C284">
            <v>0</v>
          </cell>
          <cell r="D284">
            <v>0</v>
          </cell>
          <cell r="E284" t="str">
            <v>Ud</v>
          </cell>
          <cell r="F284">
            <v>36.347457627118644</v>
          </cell>
          <cell r="G284">
            <v>6.54</v>
          </cell>
          <cell r="H284">
            <v>0</v>
          </cell>
        </row>
        <row r="285">
          <cell r="B285" t="str">
            <v>Conexión Shear plate</v>
          </cell>
        </row>
        <row r="286">
          <cell r="A286">
            <v>19.399999999999999</v>
          </cell>
          <cell r="B286" t="str">
            <v>2L4X4X3/8</v>
          </cell>
          <cell r="C286">
            <v>0</v>
          </cell>
          <cell r="D286">
            <v>0</v>
          </cell>
          <cell r="E286" t="str">
            <v>pl</v>
          </cell>
          <cell r="F286">
            <v>523.79999999999995</v>
          </cell>
          <cell r="G286">
            <v>94.28</v>
          </cell>
          <cell r="H286">
            <v>0</v>
          </cell>
          <cell r="I286">
            <v>1.3333333333333333</v>
          </cell>
        </row>
        <row r="287">
          <cell r="A287">
            <v>7.2</v>
          </cell>
          <cell r="B287" t="str">
            <v>L3X3X3/8</v>
          </cell>
          <cell r="C287">
            <v>0</v>
          </cell>
          <cell r="D287">
            <v>0</v>
          </cell>
          <cell r="E287" t="str">
            <v>pl</v>
          </cell>
          <cell r="F287">
            <v>194.4</v>
          </cell>
          <cell r="G287">
            <v>34.99</v>
          </cell>
          <cell r="H287">
            <v>0</v>
          </cell>
          <cell r="I287">
            <v>1</v>
          </cell>
        </row>
        <row r="288">
          <cell r="B288" t="str">
            <v>Pinturas</v>
          </cell>
        </row>
        <row r="289">
          <cell r="B289" t="str">
            <v>Pintura Multi-Purpose Epoxy Haze Gray</v>
          </cell>
          <cell r="C289">
            <v>1.3935456000000001E-2</v>
          </cell>
          <cell r="D289">
            <v>6.1759402778064816</v>
          </cell>
          <cell r="E289" t="str">
            <v>cub</v>
          </cell>
          <cell r="F289">
            <v>5925.0254237288136</v>
          </cell>
          <cell r="G289">
            <v>1066.5</v>
          </cell>
          <cell r="H289">
            <v>699.15</v>
          </cell>
        </row>
        <row r="290">
          <cell r="B290" t="str">
            <v>Pintura High Gloss Urethane Gris Perla</v>
          </cell>
          <cell r="C290">
            <v>6.9677280000000003E-3</v>
          </cell>
          <cell r="D290">
            <v>13.351880555612963</v>
          </cell>
          <cell r="E290" t="str">
            <v>Gls</v>
          </cell>
          <cell r="F290">
            <v>2154.5508474576272</v>
          </cell>
          <cell r="G290">
            <v>387.82</v>
          </cell>
          <cell r="H290">
            <v>254.24</v>
          </cell>
        </row>
        <row r="291">
          <cell r="B291" t="str">
            <v>Miscelaneos</v>
          </cell>
        </row>
        <row r="292">
          <cell r="B292" t="str">
            <v>Electrodo E70XX Universal 1/8''</v>
          </cell>
          <cell r="C292">
            <v>5</v>
          </cell>
          <cell r="D292">
            <v>0</v>
          </cell>
          <cell r="E292" t="str">
            <v>Lbs</v>
          </cell>
          <cell r="F292">
            <v>98</v>
          </cell>
          <cell r="G292">
            <v>17.64</v>
          </cell>
          <cell r="H292">
            <v>578.20000000000005</v>
          </cell>
        </row>
        <row r="293">
          <cell r="B293" t="str">
            <v>Acetileno 390</v>
          </cell>
          <cell r="C293">
            <v>10</v>
          </cell>
          <cell r="D293">
            <v>0</v>
          </cell>
          <cell r="E293" t="str">
            <v>p3</v>
          </cell>
          <cell r="F293">
            <v>9.6525423728813564</v>
          </cell>
          <cell r="G293">
            <v>1.74</v>
          </cell>
          <cell r="H293">
            <v>113.93</v>
          </cell>
        </row>
        <row r="294">
          <cell r="B294" t="str">
            <v>Oxigeno Industrial 220</v>
          </cell>
          <cell r="C294">
            <v>3.3000000000000003</v>
          </cell>
          <cell r="D294">
            <v>0</v>
          </cell>
          <cell r="E294" t="str">
            <v>p3</v>
          </cell>
          <cell r="F294">
            <v>2.6864406779661016</v>
          </cell>
          <cell r="G294">
            <v>0.48</v>
          </cell>
          <cell r="H294">
            <v>10.45</v>
          </cell>
        </row>
        <row r="295">
          <cell r="B295" t="str">
            <v>Disco p/ esmerilar</v>
          </cell>
          <cell r="C295">
            <v>3</v>
          </cell>
          <cell r="D295">
            <v>0</v>
          </cell>
          <cell r="E295" t="str">
            <v>Ud</v>
          </cell>
          <cell r="F295">
            <v>150</v>
          </cell>
          <cell r="G295">
            <v>27</v>
          </cell>
          <cell r="H295">
            <v>531</v>
          </cell>
        </row>
        <row r="296">
          <cell r="B296" t="str">
            <v>Mano de Obra</v>
          </cell>
        </row>
        <row r="297">
          <cell r="B297" t="str">
            <v>Fabricación</v>
          </cell>
        </row>
        <row r="298">
          <cell r="B298" t="str">
            <v>SandBlasting Superficie Metálicas</v>
          </cell>
          <cell r="C298">
            <v>0.20903184</v>
          </cell>
          <cell r="D298">
            <v>4.6316388929073951E-3</v>
          </cell>
          <cell r="E298" t="str">
            <v>m2</v>
          </cell>
          <cell r="F298">
            <v>169.5</v>
          </cell>
          <cell r="G298">
            <v>30.51</v>
          </cell>
          <cell r="H298">
            <v>42</v>
          </cell>
        </row>
        <row r="299">
          <cell r="B299" t="str">
            <v>Fabricación Estructura Metalica - Placa</v>
          </cell>
          <cell r="C299">
            <v>8.6132812500000003E-3</v>
          </cell>
          <cell r="D299">
            <v>0.16099773242630383</v>
          </cell>
          <cell r="E299" t="str">
            <v>ton</v>
          </cell>
          <cell r="F299">
            <v>22000</v>
          </cell>
          <cell r="G299">
            <v>3960</v>
          </cell>
          <cell r="H299">
            <v>259.60000000000002</v>
          </cell>
        </row>
        <row r="300">
          <cell r="B300" t="str">
            <v>Pintura de Taller</v>
          </cell>
        </row>
        <row r="301">
          <cell r="B301" t="str">
            <v>MO-1001-12 [PEM] Pintor Estructura Metálica</v>
          </cell>
          <cell r="C301">
            <v>0.5</v>
          </cell>
          <cell r="D301">
            <v>0</v>
          </cell>
          <cell r="E301" t="str">
            <v>Día</v>
          </cell>
          <cell r="F301">
            <v>737.38099547511399</v>
          </cell>
          <cell r="G301">
            <v>132.72999999999999</v>
          </cell>
          <cell r="H301">
            <v>435.06</v>
          </cell>
        </row>
        <row r="302">
          <cell r="B302" t="str">
            <v>MO-1001-13 [AEM] Armadores Estructuras Metálica</v>
          </cell>
          <cell r="C302">
            <v>0.5</v>
          </cell>
          <cell r="D302">
            <v>0</v>
          </cell>
          <cell r="E302" t="str">
            <v>Día</v>
          </cell>
          <cell r="F302">
            <v>1124.7393665158368</v>
          </cell>
          <cell r="G302">
            <v>202.45</v>
          </cell>
          <cell r="H302">
            <v>663.59</v>
          </cell>
        </row>
        <row r="303">
          <cell r="B303" t="str">
            <v>MO-1001-14 [AyEM] Ayudante Estructuras Metálica</v>
          </cell>
          <cell r="C303">
            <v>0.5</v>
          </cell>
          <cell r="D303">
            <v>0</v>
          </cell>
          <cell r="E303" t="str">
            <v>Día</v>
          </cell>
          <cell r="F303">
            <v>866.50045248868685</v>
          </cell>
          <cell r="G303">
            <v>155.97</v>
          </cell>
          <cell r="H303">
            <v>511.24</v>
          </cell>
        </row>
        <row r="304">
          <cell r="B304" t="str">
            <v>Servicios, Herramientas y Equipos</v>
          </cell>
        </row>
        <row r="305">
          <cell r="B305" t="str">
            <v>Compresor p/ Pintura</v>
          </cell>
          <cell r="C305">
            <v>4</v>
          </cell>
          <cell r="D305">
            <v>0</v>
          </cell>
          <cell r="E305" t="str">
            <v>Hr</v>
          </cell>
          <cell r="F305">
            <v>63.56</v>
          </cell>
          <cell r="G305">
            <v>11.44</v>
          </cell>
          <cell r="H305">
            <v>300</v>
          </cell>
        </row>
        <row r="306">
          <cell r="A306">
            <v>41.833333333333329</v>
          </cell>
          <cell r="B306" t="str">
            <v>Conexión Shear plate Viga + Fachada [ HSS8 @ W24 ]</v>
          </cell>
          <cell r="C306">
            <v>1</v>
          </cell>
          <cell r="E306" t="str">
            <v>Ud</v>
          </cell>
          <cell r="G306">
            <v>311.67216326530604</v>
          </cell>
          <cell r="I306">
            <v>5369.04</v>
          </cell>
        </row>
        <row r="308">
          <cell r="A308">
            <v>42.833333333333329</v>
          </cell>
          <cell r="B308" t="str">
            <v>Análisis de Precio Unitario de 1.00 Ud de Conexión Shear plate Viga + Fachada [ HSS4 @ W24 ]:</v>
          </cell>
        </row>
        <row r="309">
          <cell r="B309" t="str">
            <v>Materiales</v>
          </cell>
        </row>
        <row r="310">
          <cell r="A310" t="str">
            <v>lbm</v>
          </cell>
          <cell r="B310" t="str">
            <v>Shear plate</v>
          </cell>
          <cell r="I310" t="str">
            <v>Perimeter</v>
          </cell>
        </row>
        <row r="311">
          <cell r="A311">
            <v>15.3125</v>
          </cell>
          <cell r="B311" t="str">
            <v>Plate 3/8 ''</v>
          </cell>
          <cell r="C311">
            <v>1.125</v>
          </cell>
          <cell r="D311">
            <v>0.05</v>
          </cell>
          <cell r="E311" t="str">
            <v>p2</v>
          </cell>
          <cell r="F311">
            <v>413.4375</v>
          </cell>
          <cell r="G311">
            <v>74.42</v>
          </cell>
          <cell r="H311">
            <v>576.28</v>
          </cell>
          <cell r="I311">
            <v>2</v>
          </cell>
        </row>
        <row r="312">
          <cell r="A312">
            <v>0</v>
          </cell>
          <cell r="B312" t="str">
            <v>Perno Ø  - A325 1    '' x 3    ''</v>
          </cell>
          <cell r="C312">
            <v>4</v>
          </cell>
          <cell r="D312">
            <v>0</v>
          </cell>
          <cell r="E312" t="str">
            <v>Ud</v>
          </cell>
          <cell r="F312">
            <v>83.533898305084747</v>
          </cell>
          <cell r="G312">
            <v>15.04</v>
          </cell>
          <cell r="H312">
            <v>394.3</v>
          </cell>
        </row>
        <row r="313">
          <cell r="B313" t="str">
            <v>Esparragos y Pernos:</v>
          </cell>
        </row>
        <row r="314">
          <cell r="A314">
            <v>0</v>
          </cell>
          <cell r="B314" t="str">
            <v>Perno Ø  - A325   3/4'' x 2 1/2''</v>
          </cell>
          <cell r="C314">
            <v>0</v>
          </cell>
          <cell r="D314">
            <v>0</v>
          </cell>
          <cell r="E314" t="str">
            <v>Ud</v>
          </cell>
          <cell r="F314">
            <v>36.347457627118644</v>
          </cell>
          <cell r="G314">
            <v>6.54</v>
          </cell>
          <cell r="H314">
            <v>0</v>
          </cell>
        </row>
        <row r="315">
          <cell r="B315" t="str">
            <v>Conexión Shear plate</v>
          </cell>
        </row>
        <row r="316">
          <cell r="A316">
            <v>19.399999999999999</v>
          </cell>
          <cell r="B316" t="str">
            <v>2L4X4X3/8</v>
          </cell>
          <cell r="C316">
            <v>0</v>
          </cell>
          <cell r="D316">
            <v>0</v>
          </cell>
          <cell r="E316" t="str">
            <v>pl</v>
          </cell>
          <cell r="F316">
            <v>523.79999999999995</v>
          </cell>
          <cell r="G316">
            <v>94.28</v>
          </cell>
          <cell r="H316">
            <v>0</v>
          </cell>
          <cell r="I316">
            <v>1.3333333333333333</v>
          </cell>
        </row>
        <row r="317">
          <cell r="A317">
            <v>7.2</v>
          </cell>
          <cell r="B317" t="str">
            <v>L3X3X3/8</v>
          </cell>
          <cell r="C317">
            <v>0</v>
          </cell>
          <cell r="D317">
            <v>0</v>
          </cell>
          <cell r="E317" t="str">
            <v>pl</v>
          </cell>
          <cell r="F317">
            <v>194.4</v>
          </cell>
          <cell r="G317">
            <v>34.99</v>
          </cell>
          <cell r="H317">
            <v>0</v>
          </cell>
          <cell r="I317">
            <v>1</v>
          </cell>
        </row>
        <row r="318">
          <cell r="B318" t="str">
            <v>Pinturas</v>
          </cell>
        </row>
        <row r="319">
          <cell r="B319" t="str">
            <v>Pintura Multi-Purpose Epoxy Haze Gray</v>
          </cell>
          <cell r="C319">
            <v>1.3935456000000001E-2</v>
          </cell>
          <cell r="D319">
            <v>6.1759402778064816</v>
          </cell>
          <cell r="E319" t="str">
            <v>cub</v>
          </cell>
          <cell r="F319">
            <v>5925.0254237288136</v>
          </cell>
          <cell r="G319">
            <v>1066.5</v>
          </cell>
          <cell r="H319">
            <v>699.15</v>
          </cell>
        </row>
        <row r="320">
          <cell r="B320" t="str">
            <v>Pintura High Gloss Urethane Gris Perla</v>
          </cell>
          <cell r="C320">
            <v>6.9677280000000003E-3</v>
          </cell>
          <cell r="D320">
            <v>13.351880555612963</v>
          </cell>
          <cell r="E320" t="str">
            <v>Gls</v>
          </cell>
          <cell r="F320">
            <v>2154.5508474576272</v>
          </cell>
          <cell r="G320">
            <v>387.82</v>
          </cell>
          <cell r="H320">
            <v>254.24</v>
          </cell>
        </row>
        <row r="321">
          <cell r="B321" t="str">
            <v>Miscelaneos</v>
          </cell>
        </row>
        <row r="322">
          <cell r="B322" t="str">
            <v>Electrodo E70XX Universal 1/8''</v>
          </cell>
          <cell r="C322">
            <v>5</v>
          </cell>
          <cell r="D322">
            <v>0</v>
          </cell>
          <cell r="E322" t="str">
            <v>Lbs</v>
          </cell>
          <cell r="F322">
            <v>98</v>
          </cell>
          <cell r="G322">
            <v>17.64</v>
          </cell>
          <cell r="H322">
            <v>578.20000000000005</v>
          </cell>
        </row>
        <row r="323">
          <cell r="B323" t="str">
            <v>Acetileno 390</v>
          </cell>
          <cell r="C323">
            <v>10</v>
          </cell>
          <cell r="D323">
            <v>0</v>
          </cell>
          <cell r="E323" t="str">
            <v>p3</v>
          </cell>
          <cell r="F323">
            <v>9.6525423728813564</v>
          </cell>
          <cell r="G323">
            <v>1.74</v>
          </cell>
          <cell r="H323">
            <v>113.93</v>
          </cell>
        </row>
        <row r="324">
          <cell r="B324" t="str">
            <v>Oxigeno Industrial 220</v>
          </cell>
          <cell r="C324">
            <v>3.3000000000000003</v>
          </cell>
          <cell r="D324">
            <v>0</v>
          </cell>
          <cell r="E324" t="str">
            <v>p3</v>
          </cell>
          <cell r="F324">
            <v>2.6864406779661016</v>
          </cell>
          <cell r="G324">
            <v>0.48</v>
          </cell>
          <cell r="H324">
            <v>10.45</v>
          </cell>
        </row>
        <row r="325">
          <cell r="B325" t="str">
            <v>Disco p/ esmerilar</v>
          </cell>
          <cell r="C325">
            <v>3</v>
          </cell>
          <cell r="D325">
            <v>0</v>
          </cell>
          <cell r="E325" t="str">
            <v>Ud</v>
          </cell>
          <cell r="F325">
            <v>150</v>
          </cell>
          <cell r="G325">
            <v>27</v>
          </cell>
          <cell r="H325">
            <v>531</v>
          </cell>
        </row>
        <row r="326">
          <cell r="B326" t="str">
            <v>Mano de Obra</v>
          </cell>
        </row>
        <row r="327">
          <cell r="B327" t="str">
            <v>Fabricación</v>
          </cell>
        </row>
        <row r="328">
          <cell r="B328" t="str">
            <v>SandBlasting Superficie Metálicas</v>
          </cell>
          <cell r="C328">
            <v>0.20903184</v>
          </cell>
          <cell r="D328">
            <v>4.6316388929073951E-3</v>
          </cell>
          <cell r="E328" t="str">
            <v>m2</v>
          </cell>
          <cell r="F328">
            <v>169.5</v>
          </cell>
          <cell r="G328">
            <v>30.51</v>
          </cell>
          <cell r="H328">
            <v>42</v>
          </cell>
        </row>
        <row r="329">
          <cell r="B329" t="str">
            <v>Fabricación Estructura Metalica - Placa</v>
          </cell>
          <cell r="C329">
            <v>8.6132812500000003E-3</v>
          </cell>
          <cell r="D329">
            <v>0.16099773242630383</v>
          </cell>
          <cell r="E329" t="str">
            <v>ton</v>
          </cell>
          <cell r="F329">
            <v>22000</v>
          </cell>
          <cell r="G329">
            <v>3960</v>
          </cell>
          <cell r="H329">
            <v>259.60000000000002</v>
          </cell>
        </row>
        <row r="330">
          <cell r="B330" t="str">
            <v>Pintura de Taller</v>
          </cell>
        </row>
        <row r="331">
          <cell r="B331" t="str">
            <v>MO-1001-12 [PEM] Pintor Estructura Metálica</v>
          </cell>
          <cell r="C331">
            <v>0.5</v>
          </cell>
          <cell r="D331">
            <v>0</v>
          </cell>
          <cell r="E331" t="str">
            <v>Día</v>
          </cell>
          <cell r="F331">
            <v>737.38099547511399</v>
          </cell>
          <cell r="G331">
            <v>132.72999999999999</v>
          </cell>
          <cell r="H331">
            <v>435.06</v>
          </cell>
        </row>
        <row r="332">
          <cell r="B332" t="str">
            <v>MO-1001-13 [AEM] Armadores Estructuras Metálica</v>
          </cell>
          <cell r="C332">
            <v>0.5</v>
          </cell>
          <cell r="D332">
            <v>0</v>
          </cell>
          <cell r="E332" t="str">
            <v>Día</v>
          </cell>
          <cell r="F332">
            <v>1124.7393665158368</v>
          </cell>
          <cell r="G332">
            <v>202.45</v>
          </cell>
          <cell r="H332">
            <v>663.59</v>
          </cell>
        </row>
        <row r="333">
          <cell r="B333" t="str">
            <v>MO-1001-14 [AyEM] Ayudante Estructuras Metálica</v>
          </cell>
          <cell r="C333">
            <v>0.5</v>
          </cell>
          <cell r="D333">
            <v>0</v>
          </cell>
          <cell r="E333" t="str">
            <v>Día</v>
          </cell>
          <cell r="F333">
            <v>866.50045248868685</v>
          </cell>
          <cell r="G333">
            <v>155.97</v>
          </cell>
          <cell r="H333">
            <v>511.24</v>
          </cell>
        </row>
        <row r="334">
          <cell r="B334" t="str">
            <v>Servicios, Herramientas y Equipos</v>
          </cell>
        </row>
        <row r="335">
          <cell r="B335" t="str">
            <v>Compresor p/ Pintura</v>
          </cell>
          <cell r="C335">
            <v>4</v>
          </cell>
          <cell r="D335">
            <v>0</v>
          </cell>
          <cell r="E335" t="str">
            <v>Hr</v>
          </cell>
          <cell r="F335">
            <v>63.56</v>
          </cell>
          <cell r="G335">
            <v>11.44</v>
          </cell>
          <cell r="H335">
            <v>300</v>
          </cell>
        </row>
        <row r="336">
          <cell r="A336">
            <v>42.833333333333329</v>
          </cell>
          <cell r="B336" t="str">
            <v>Conexión Shear plate Viga + Fachada [ HSS4 @ W24 ]</v>
          </cell>
          <cell r="C336">
            <v>1</v>
          </cell>
          <cell r="E336" t="str">
            <v>Ud</v>
          </cell>
          <cell r="G336">
            <v>311.67216326530604</v>
          </cell>
          <cell r="I336">
            <v>5369.04</v>
          </cell>
        </row>
        <row r="338">
          <cell r="A338">
            <v>43.833333333333329</v>
          </cell>
          <cell r="B338" t="str">
            <v>Análisis de Precio Unitario de 1.00 Ud de Conexión Clipconn Viga - Viga [ W14 @ W14 ]:</v>
          </cell>
        </row>
        <row r="339">
          <cell r="B339" t="str">
            <v>Materiales</v>
          </cell>
        </row>
        <row r="340">
          <cell r="A340" t="str">
            <v>lbm</v>
          </cell>
          <cell r="B340" t="str">
            <v>Placa Base</v>
          </cell>
          <cell r="I340" t="str">
            <v>Perimeter</v>
          </cell>
        </row>
        <row r="341">
          <cell r="A341">
            <v>40.833333333333329</v>
          </cell>
          <cell r="B341" t="str">
            <v>Plate 1/1 ''</v>
          </cell>
          <cell r="C341">
            <v>0</v>
          </cell>
          <cell r="D341">
            <v>0.05</v>
          </cell>
          <cell r="E341" t="str">
            <v>p2</v>
          </cell>
          <cell r="F341">
            <v>1102.4999999999998</v>
          </cell>
          <cell r="G341">
            <v>198.45</v>
          </cell>
          <cell r="H341">
            <v>0</v>
          </cell>
          <cell r="I341">
            <v>2</v>
          </cell>
        </row>
        <row r="342">
          <cell r="A342">
            <v>0</v>
          </cell>
          <cell r="B342" t="str">
            <v>Perno ø 1 3/8'' x 20'' F1554 A36</v>
          </cell>
          <cell r="C342">
            <v>0</v>
          </cell>
          <cell r="D342">
            <v>0</v>
          </cell>
          <cell r="E342" t="str">
            <v>Ud</v>
          </cell>
          <cell r="F342">
            <v>1560</v>
          </cell>
          <cell r="G342">
            <v>280.8</v>
          </cell>
          <cell r="H342">
            <v>0</v>
          </cell>
        </row>
        <row r="343">
          <cell r="B343" t="str">
            <v>Esparragos y Pernos:</v>
          </cell>
        </row>
        <row r="344">
          <cell r="A344">
            <v>0</v>
          </cell>
          <cell r="B344" t="str">
            <v>Perno Ø  - A325   3/4'' x 2 1/2''</v>
          </cell>
          <cell r="C344">
            <v>12</v>
          </cell>
          <cell r="D344">
            <v>0</v>
          </cell>
          <cell r="E344" t="str">
            <v>Ud</v>
          </cell>
          <cell r="F344">
            <v>36.347457627118644</v>
          </cell>
          <cell r="G344">
            <v>6.54</v>
          </cell>
          <cell r="H344">
            <v>514.65</v>
          </cell>
        </row>
        <row r="345">
          <cell r="B345" t="str">
            <v>Conexión Clipconn</v>
          </cell>
        </row>
        <row r="346">
          <cell r="A346">
            <v>19.399999999999999</v>
          </cell>
          <cell r="B346" t="str">
            <v>2L4X4X3/8</v>
          </cell>
          <cell r="C346">
            <v>1</v>
          </cell>
          <cell r="D346">
            <v>0</v>
          </cell>
          <cell r="E346" t="str">
            <v>pl</v>
          </cell>
          <cell r="F346">
            <v>523.79999999999995</v>
          </cell>
          <cell r="G346">
            <v>94.28</v>
          </cell>
          <cell r="H346">
            <v>618.08000000000004</v>
          </cell>
          <cell r="I346">
            <v>1.3333333333333333</v>
          </cell>
        </row>
        <row r="347">
          <cell r="A347">
            <v>7.2</v>
          </cell>
          <cell r="B347" t="str">
            <v>L3X3X3/8</v>
          </cell>
          <cell r="C347">
            <v>0</v>
          </cell>
          <cell r="D347">
            <v>0</v>
          </cell>
          <cell r="E347" t="str">
            <v>pl</v>
          </cell>
          <cell r="F347">
            <v>194.4</v>
          </cell>
          <cell r="G347">
            <v>34.99</v>
          </cell>
          <cell r="H347">
            <v>0</v>
          </cell>
          <cell r="I347">
            <v>1</v>
          </cell>
        </row>
        <row r="348">
          <cell r="B348" t="str">
            <v>Pinturas</v>
          </cell>
        </row>
        <row r="349">
          <cell r="B349" t="str">
            <v>Pintura Multi-Purpose Epoxy Haze Gray</v>
          </cell>
          <cell r="C349">
            <v>8.2580480000000005E-3</v>
          </cell>
          <cell r="D349">
            <v>11.109399218798437</v>
          </cell>
          <cell r="E349" t="str">
            <v>cub</v>
          </cell>
          <cell r="F349">
            <v>5925.0254237288136</v>
          </cell>
          <cell r="G349">
            <v>1066.5</v>
          </cell>
          <cell r="H349">
            <v>699.15</v>
          </cell>
        </row>
        <row r="350">
          <cell r="B350" t="str">
            <v>Pintura High Gloss Urethane Gris Perla</v>
          </cell>
          <cell r="C350">
            <v>4.1290240000000002E-3</v>
          </cell>
          <cell r="D350">
            <v>23.218798437596877</v>
          </cell>
          <cell r="E350" t="str">
            <v>Gls</v>
          </cell>
          <cell r="F350">
            <v>2154.5508474576272</v>
          </cell>
          <cell r="G350">
            <v>387.82</v>
          </cell>
          <cell r="H350">
            <v>254.24</v>
          </cell>
        </row>
        <row r="351">
          <cell r="B351" t="str">
            <v>Miscelaneos</v>
          </cell>
        </row>
        <row r="352">
          <cell r="B352" t="str">
            <v>Electrodo E70XX Universal 1/8''</v>
          </cell>
          <cell r="C352">
            <v>5</v>
          </cell>
          <cell r="D352">
            <v>0</v>
          </cell>
          <cell r="E352" t="str">
            <v>Lbs</v>
          </cell>
          <cell r="F352">
            <v>98</v>
          </cell>
          <cell r="G352">
            <v>17.64</v>
          </cell>
          <cell r="H352">
            <v>578.20000000000005</v>
          </cell>
        </row>
        <row r="353">
          <cell r="B353" t="str">
            <v>Acetileno 390</v>
          </cell>
          <cell r="C353">
            <v>10</v>
          </cell>
          <cell r="D353">
            <v>0</v>
          </cell>
          <cell r="E353" t="str">
            <v>p3</v>
          </cell>
          <cell r="F353">
            <v>9.6525423728813564</v>
          </cell>
          <cell r="G353">
            <v>1.74</v>
          </cell>
          <cell r="H353">
            <v>113.93</v>
          </cell>
        </row>
        <row r="354">
          <cell r="B354" t="str">
            <v>Oxigeno Industrial 220</v>
          </cell>
          <cell r="C354">
            <v>3.3000000000000003</v>
          </cell>
          <cell r="D354">
            <v>0</v>
          </cell>
          <cell r="E354" t="str">
            <v>p3</v>
          </cell>
          <cell r="F354">
            <v>2.6864406779661016</v>
          </cell>
          <cell r="G354">
            <v>0.48</v>
          </cell>
          <cell r="H354">
            <v>10.45</v>
          </cell>
        </row>
        <row r="355">
          <cell r="B355" t="str">
            <v>Disco p/ esmerilar</v>
          </cell>
          <cell r="C355">
            <v>3</v>
          </cell>
          <cell r="D355">
            <v>0</v>
          </cell>
          <cell r="E355" t="str">
            <v>Ud</v>
          </cell>
          <cell r="F355">
            <v>150</v>
          </cell>
          <cell r="G355">
            <v>27</v>
          </cell>
          <cell r="H355">
            <v>531</v>
          </cell>
        </row>
        <row r="356">
          <cell r="B356" t="str">
            <v>Mano de Obra</v>
          </cell>
        </row>
        <row r="357">
          <cell r="B357" t="str">
            <v>Fabricación</v>
          </cell>
        </row>
        <row r="358">
          <cell r="B358" t="str">
            <v>SandBlasting Superficie Metálicas</v>
          </cell>
          <cell r="C358">
            <v>0.12387072</v>
          </cell>
          <cell r="D358">
            <v>4.9481265629197933E-2</v>
          </cell>
          <cell r="E358" t="str">
            <v>m2</v>
          </cell>
          <cell r="F358">
            <v>169.5</v>
          </cell>
          <cell r="G358">
            <v>30.51</v>
          </cell>
          <cell r="H358">
            <v>26</v>
          </cell>
        </row>
        <row r="359">
          <cell r="B359" t="str">
            <v>Fabricación Estructura Metalica - Placa</v>
          </cell>
          <cell r="C359">
            <v>9.6999999999999986E-3</v>
          </cell>
          <cell r="D359">
            <v>3.0927835051546566E-2</v>
          </cell>
          <cell r="E359" t="str">
            <v>ton</v>
          </cell>
          <cell r="F359">
            <v>22000</v>
          </cell>
          <cell r="G359">
            <v>3960</v>
          </cell>
          <cell r="H359">
            <v>259.60000000000002</v>
          </cell>
        </row>
        <row r="360">
          <cell r="B360" t="str">
            <v>Pintura de Taller</v>
          </cell>
        </row>
        <row r="361">
          <cell r="B361" t="str">
            <v>MO-1001-12 [PEM] Pintor Estructura Metálica</v>
          </cell>
          <cell r="C361">
            <v>0.5</v>
          </cell>
          <cell r="D361">
            <v>0</v>
          </cell>
          <cell r="E361" t="str">
            <v>Día</v>
          </cell>
          <cell r="F361">
            <v>737.38099547511399</v>
          </cell>
          <cell r="G361">
            <v>132.72999999999999</v>
          </cell>
          <cell r="H361">
            <v>435.06</v>
          </cell>
        </row>
        <row r="362">
          <cell r="B362" t="str">
            <v>MO-1001-13 [AEM] Armadores Estructuras Metálica</v>
          </cell>
          <cell r="C362">
            <v>0.5</v>
          </cell>
          <cell r="D362">
            <v>0</v>
          </cell>
          <cell r="E362" t="str">
            <v>Día</v>
          </cell>
          <cell r="F362">
            <v>1124.7393665158368</v>
          </cell>
          <cell r="G362">
            <v>202.45</v>
          </cell>
          <cell r="H362">
            <v>663.59</v>
          </cell>
        </row>
        <row r="363">
          <cell r="B363" t="str">
            <v>MO-1001-14 [AyEM] Ayudante Estructuras Metálica</v>
          </cell>
          <cell r="C363">
            <v>0.5</v>
          </cell>
          <cell r="D363">
            <v>0</v>
          </cell>
          <cell r="E363" t="str">
            <v>Día</v>
          </cell>
          <cell r="F363">
            <v>866.50045248868685</v>
          </cell>
          <cell r="G363">
            <v>155.97</v>
          </cell>
          <cell r="H363">
            <v>511.24</v>
          </cell>
        </row>
        <row r="364">
          <cell r="B364" t="str">
            <v>Servicios, Herramientas y Equipos</v>
          </cell>
        </row>
        <row r="365">
          <cell r="B365" t="str">
            <v>Compresor p/ Pintura</v>
          </cell>
          <cell r="C365">
            <v>4</v>
          </cell>
          <cell r="D365">
            <v>0</v>
          </cell>
          <cell r="E365" t="str">
            <v>Hr</v>
          </cell>
          <cell r="F365">
            <v>63.56</v>
          </cell>
          <cell r="G365">
            <v>11.44</v>
          </cell>
          <cell r="H365">
            <v>300</v>
          </cell>
        </row>
        <row r="366">
          <cell r="A366">
            <v>43.833333333333329</v>
          </cell>
          <cell r="B366" t="str">
            <v>Conexión Clipconn Viga - Viga [ W14 @ W14 ]</v>
          </cell>
          <cell r="C366">
            <v>1</v>
          </cell>
          <cell r="E366" t="str">
            <v>Ud</v>
          </cell>
          <cell r="G366">
            <v>284.28814432989685</v>
          </cell>
          <cell r="I366">
            <v>5515.19</v>
          </cell>
        </row>
        <row r="368">
          <cell r="A368">
            <v>44.833333333333329</v>
          </cell>
          <cell r="B368" t="str">
            <v>Análisis de Precio Unitario de 1.00 Ud de Conexión Clipconn Viga - Viga - Viga [ W14 + W14 @ W24 ]:</v>
          </cell>
        </row>
        <row r="369">
          <cell r="B369" t="str">
            <v>Materiales</v>
          </cell>
        </row>
        <row r="370">
          <cell r="A370" t="str">
            <v>lbm</v>
          </cell>
          <cell r="B370" t="str">
            <v>Placa Base</v>
          </cell>
          <cell r="I370" t="str">
            <v>Perimeter</v>
          </cell>
        </row>
        <row r="371">
          <cell r="A371">
            <v>40.833333333333329</v>
          </cell>
          <cell r="B371" t="str">
            <v>Plate 1/1 ''</v>
          </cell>
          <cell r="C371">
            <v>0</v>
          </cell>
          <cell r="D371">
            <v>0.05</v>
          </cell>
          <cell r="E371" t="str">
            <v>p2</v>
          </cell>
          <cell r="F371">
            <v>1102.4999999999998</v>
          </cell>
          <cell r="G371">
            <v>198.45</v>
          </cell>
          <cell r="H371">
            <v>0</v>
          </cell>
          <cell r="I371">
            <v>2</v>
          </cell>
        </row>
        <row r="372">
          <cell r="A372">
            <v>0</v>
          </cell>
          <cell r="B372" t="str">
            <v>Perno ø 1 3/8'' x 20'' F1554 A36</v>
          </cell>
          <cell r="C372">
            <v>0</v>
          </cell>
          <cell r="D372">
            <v>0</v>
          </cell>
          <cell r="E372" t="str">
            <v>Ud</v>
          </cell>
          <cell r="F372">
            <v>1560</v>
          </cell>
          <cell r="G372">
            <v>280.8</v>
          </cell>
          <cell r="H372">
            <v>0</v>
          </cell>
        </row>
        <row r="373">
          <cell r="B373" t="str">
            <v>Esparragos y Pernos:</v>
          </cell>
        </row>
        <row r="374">
          <cell r="A374">
            <v>0</v>
          </cell>
          <cell r="B374" t="str">
            <v>Perno Ø  - A325   3/4'' x 2 1/2''</v>
          </cell>
          <cell r="C374">
            <v>16</v>
          </cell>
          <cell r="D374">
            <v>0</v>
          </cell>
          <cell r="E374" t="str">
            <v>Ud</v>
          </cell>
          <cell r="F374">
            <v>36.347457627118644</v>
          </cell>
          <cell r="G374">
            <v>6.54</v>
          </cell>
          <cell r="H374">
            <v>686.2</v>
          </cell>
        </row>
        <row r="375">
          <cell r="B375" t="str">
            <v>Conexión Clipconn</v>
          </cell>
        </row>
        <row r="376">
          <cell r="A376">
            <v>19.399999999999999</v>
          </cell>
          <cell r="B376" t="str">
            <v>2L4X4X3/8</v>
          </cell>
          <cell r="C376">
            <v>2</v>
          </cell>
          <cell r="D376">
            <v>0</v>
          </cell>
          <cell r="E376" t="str">
            <v>pl</v>
          </cell>
          <cell r="F376">
            <v>523.79999999999995</v>
          </cell>
          <cell r="G376">
            <v>94.28</v>
          </cell>
          <cell r="H376">
            <v>1236.1600000000001</v>
          </cell>
          <cell r="I376">
            <v>1.3333333333333333</v>
          </cell>
        </row>
        <row r="377">
          <cell r="A377">
            <v>7.2</v>
          </cell>
          <cell r="B377" t="str">
            <v>L3X3X3/8</v>
          </cell>
          <cell r="C377">
            <v>0</v>
          </cell>
          <cell r="D377">
            <v>0</v>
          </cell>
          <cell r="E377" t="str">
            <v>pl</v>
          </cell>
          <cell r="F377">
            <v>194.4</v>
          </cell>
          <cell r="G377">
            <v>34.99</v>
          </cell>
          <cell r="H377">
            <v>0</v>
          </cell>
          <cell r="I377">
            <v>1</v>
          </cell>
        </row>
        <row r="378">
          <cell r="B378" t="str">
            <v>Pinturas</v>
          </cell>
        </row>
        <row r="379">
          <cell r="B379" t="str">
            <v>Pintura Multi-Purpose Epoxy Haze Gray</v>
          </cell>
          <cell r="C379">
            <v>1.6516096000000001E-2</v>
          </cell>
          <cell r="D379">
            <v>5.0546996093992185</v>
          </cell>
          <cell r="E379" t="str">
            <v>cub</v>
          </cell>
          <cell r="F379">
            <v>5925.0254237288136</v>
          </cell>
          <cell r="G379">
            <v>1066.5</v>
          </cell>
          <cell r="H379">
            <v>699.15</v>
          </cell>
        </row>
        <row r="380">
          <cell r="B380" t="str">
            <v>Pintura High Gloss Urethane Gris Perla</v>
          </cell>
          <cell r="C380">
            <v>8.2580480000000005E-3</v>
          </cell>
          <cell r="D380">
            <v>11.109399218798437</v>
          </cell>
          <cell r="E380" t="str">
            <v>Gls</v>
          </cell>
          <cell r="F380">
            <v>2154.5508474576272</v>
          </cell>
          <cell r="G380">
            <v>387.82</v>
          </cell>
          <cell r="H380">
            <v>254.24</v>
          </cell>
        </row>
        <row r="381">
          <cell r="B381" t="str">
            <v>Miscelaneos</v>
          </cell>
        </row>
        <row r="382">
          <cell r="B382" t="str">
            <v>Electrodo E70XX Universal 1/8''</v>
          </cell>
          <cell r="C382">
            <v>0</v>
          </cell>
          <cell r="D382">
            <v>0</v>
          </cell>
          <cell r="E382" t="str">
            <v>Lbs</v>
          </cell>
          <cell r="F382">
            <v>98</v>
          </cell>
          <cell r="G382">
            <v>17.64</v>
          </cell>
          <cell r="H382">
            <v>0</v>
          </cell>
        </row>
        <row r="383">
          <cell r="B383" t="str">
            <v>Acetileno 390</v>
          </cell>
          <cell r="C383">
            <v>0</v>
          </cell>
          <cell r="D383">
            <v>0</v>
          </cell>
          <cell r="E383" t="str">
            <v>p3</v>
          </cell>
          <cell r="F383">
            <v>9.6525423728813564</v>
          </cell>
          <cell r="G383">
            <v>1.74</v>
          </cell>
          <cell r="H383">
            <v>0</v>
          </cell>
        </row>
        <row r="384">
          <cell r="B384" t="str">
            <v>Oxigeno Industrial 220</v>
          </cell>
          <cell r="C384">
            <v>0</v>
          </cell>
          <cell r="D384">
            <v>0</v>
          </cell>
          <cell r="E384" t="str">
            <v>p3</v>
          </cell>
          <cell r="F384">
            <v>2.6864406779661016</v>
          </cell>
          <cell r="G384">
            <v>0.48</v>
          </cell>
          <cell r="H384">
            <v>0</v>
          </cell>
        </row>
        <row r="385">
          <cell r="B385" t="str">
            <v>Disco p/ esmerilar</v>
          </cell>
          <cell r="C385">
            <v>3</v>
          </cell>
          <cell r="D385">
            <v>0</v>
          </cell>
          <cell r="E385" t="str">
            <v>Ud</v>
          </cell>
          <cell r="F385">
            <v>150</v>
          </cell>
          <cell r="G385">
            <v>27</v>
          </cell>
          <cell r="H385">
            <v>531</v>
          </cell>
        </row>
        <row r="386">
          <cell r="B386" t="str">
            <v>Mano de Obra</v>
          </cell>
        </row>
        <row r="387">
          <cell r="B387" t="str">
            <v>Fabricación</v>
          </cell>
        </row>
        <row r="388">
          <cell r="B388" t="str">
            <v>SandBlasting Superficie Metálicas</v>
          </cell>
          <cell r="C388">
            <v>0.24774144000000001</v>
          </cell>
          <cell r="D388">
            <v>9.1166015665364378E-3</v>
          </cell>
          <cell r="E388" t="str">
            <v>m2</v>
          </cell>
          <cell r="F388">
            <v>169.5</v>
          </cell>
          <cell r="G388">
            <v>30.51</v>
          </cell>
          <cell r="H388">
            <v>50</v>
          </cell>
        </row>
        <row r="389">
          <cell r="B389" t="str">
            <v>Fabricación Estructura Metalica - Placa</v>
          </cell>
          <cell r="C389">
            <v>1.9399999999999997E-2</v>
          </cell>
          <cell r="D389">
            <v>3.0927835051546566E-2</v>
          </cell>
          <cell r="E389" t="str">
            <v>ton</v>
          </cell>
          <cell r="F389">
            <v>22000</v>
          </cell>
          <cell r="G389">
            <v>3960</v>
          </cell>
          <cell r="H389">
            <v>519.20000000000005</v>
          </cell>
        </row>
        <row r="390">
          <cell r="B390" t="str">
            <v>Pintura de Taller</v>
          </cell>
        </row>
        <row r="391">
          <cell r="B391" t="str">
            <v>MO-1001-12 [PEM] Pintor Estructura Metálica</v>
          </cell>
          <cell r="C391">
            <v>0.5</v>
          </cell>
          <cell r="D391">
            <v>0</v>
          </cell>
          <cell r="E391" t="str">
            <v>Día</v>
          </cell>
          <cell r="F391">
            <v>737.38099547511399</v>
          </cell>
          <cell r="G391">
            <v>132.72999999999999</v>
          </cell>
          <cell r="H391">
            <v>435.06</v>
          </cell>
        </row>
        <row r="392">
          <cell r="B392" t="str">
            <v>MO-1001-13 [AEM] Armadores Estructuras Metálica</v>
          </cell>
          <cell r="C392">
            <v>0.5</v>
          </cell>
          <cell r="D392">
            <v>0</v>
          </cell>
          <cell r="E392" t="str">
            <v>Día</v>
          </cell>
          <cell r="F392">
            <v>1124.7393665158368</v>
          </cell>
          <cell r="G392">
            <v>202.45</v>
          </cell>
          <cell r="H392">
            <v>663.59</v>
          </cell>
        </row>
        <row r="393">
          <cell r="B393" t="str">
            <v>MO-1001-14 [AyEM] Ayudante Estructuras Metálica</v>
          </cell>
          <cell r="C393">
            <v>0.5</v>
          </cell>
          <cell r="D393">
            <v>0</v>
          </cell>
          <cell r="E393" t="str">
            <v>Día</v>
          </cell>
          <cell r="F393">
            <v>866.50045248868685</v>
          </cell>
          <cell r="G393">
            <v>155.97</v>
          </cell>
          <cell r="H393">
            <v>511.24</v>
          </cell>
        </row>
        <row r="394">
          <cell r="B394" t="str">
            <v>Servicios, Herramientas y Equipos</v>
          </cell>
        </row>
        <row r="395">
          <cell r="B395" t="str">
            <v>Compresor p/ Pintura</v>
          </cell>
          <cell r="C395">
            <v>4</v>
          </cell>
          <cell r="D395">
            <v>0</v>
          </cell>
          <cell r="E395" t="str">
            <v>Hr</v>
          </cell>
          <cell r="F395">
            <v>63.56</v>
          </cell>
          <cell r="G395">
            <v>11.44</v>
          </cell>
          <cell r="H395">
            <v>300</v>
          </cell>
        </row>
        <row r="396">
          <cell r="A396">
            <v>44.833333333333329</v>
          </cell>
          <cell r="B396" t="str">
            <v>Conexión Clipconn Viga - Viga - Viga [ W14 + W14 @ W24 ]</v>
          </cell>
          <cell r="C396">
            <v>1</v>
          </cell>
          <cell r="E396" t="str">
            <v>Ud</v>
          </cell>
          <cell r="G396">
            <v>151.69690721649485</v>
          </cell>
          <cell r="I396">
            <v>5885.84</v>
          </cell>
        </row>
        <row r="398">
          <cell r="A398">
            <v>45.833333333333329</v>
          </cell>
          <cell r="B398" t="str">
            <v>Análisis de Precio Unitario de 1.00 Ud de Conexión Clipconn Viga - Viga - Viga [ W24 + W24 @ W24 ]:</v>
          </cell>
        </row>
        <row r="399">
          <cell r="B399" t="str">
            <v>Materiales</v>
          </cell>
        </row>
        <row r="400">
          <cell r="A400" t="str">
            <v>lbm</v>
          </cell>
          <cell r="B400" t="str">
            <v>Placa Base</v>
          </cell>
          <cell r="I400" t="str">
            <v>Perimeter</v>
          </cell>
        </row>
        <row r="401">
          <cell r="A401">
            <v>40.833333333333329</v>
          </cell>
          <cell r="B401" t="str">
            <v>Plate 1/1 ''</v>
          </cell>
          <cell r="C401">
            <v>0</v>
          </cell>
          <cell r="D401">
            <v>0.05</v>
          </cell>
          <cell r="E401" t="str">
            <v>p2</v>
          </cell>
          <cell r="F401">
            <v>1102.4999999999998</v>
          </cell>
          <cell r="G401">
            <v>198.45</v>
          </cell>
          <cell r="H401">
            <v>0</v>
          </cell>
          <cell r="I401">
            <v>2</v>
          </cell>
        </row>
        <row r="402">
          <cell r="A402">
            <v>0</v>
          </cell>
          <cell r="B402" t="str">
            <v>Perno ø 1 3/8'' x 20'' F1554 A36</v>
          </cell>
          <cell r="C402">
            <v>0</v>
          </cell>
          <cell r="D402">
            <v>0</v>
          </cell>
          <cell r="E402" t="str">
            <v>Ud</v>
          </cell>
          <cell r="F402">
            <v>1560</v>
          </cell>
          <cell r="G402">
            <v>280.8</v>
          </cell>
          <cell r="H402">
            <v>0</v>
          </cell>
        </row>
        <row r="403">
          <cell r="B403" t="str">
            <v>Esparragos y Pernos:</v>
          </cell>
        </row>
        <row r="404">
          <cell r="A404">
            <v>0</v>
          </cell>
          <cell r="B404" t="str">
            <v>Perno Ø  - A325 1    '' x 3    ''</v>
          </cell>
          <cell r="C404">
            <v>24</v>
          </cell>
          <cell r="D404">
            <v>0</v>
          </cell>
          <cell r="E404" t="str">
            <v>Ud</v>
          </cell>
          <cell r="F404">
            <v>83.533898305084747</v>
          </cell>
          <cell r="G404">
            <v>15.04</v>
          </cell>
          <cell r="H404">
            <v>2365.77</v>
          </cell>
        </row>
        <row r="405">
          <cell r="B405" t="str">
            <v>Conexión Clipconn</v>
          </cell>
        </row>
        <row r="406">
          <cell r="A406">
            <v>19.399999999999999</v>
          </cell>
          <cell r="B406" t="str">
            <v>2L4X4X3/8</v>
          </cell>
          <cell r="C406">
            <v>4</v>
          </cell>
          <cell r="D406">
            <v>0</v>
          </cell>
          <cell r="E406" t="str">
            <v>pl</v>
          </cell>
          <cell r="F406">
            <v>523.79999999999995</v>
          </cell>
          <cell r="G406">
            <v>94.28</v>
          </cell>
          <cell r="H406">
            <v>2472.3200000000002</v>
          </cell>
          <cell r="I406">
            <v>1.3333333333333333</v>
          </cell>
        </row>
        <row r="407">
          <cell r="A407">
            <v>7.2</v>
          </cell>
          <cell r="B407" t="str">
            <v>L3X3X3/8</v>
          </cell>
          <cell r="C407">
            <v>0</v>
          </cell>
          <cell r="D407">
            <v>0</v>
          </cell>
          <cell r="E407" t="str">
            <v>pl</v>
          </cell>
          <cell r="F407">
            <v>194.4</v>
          </cell>
          <cell r="G407">
            <v>34.99</v>
          </cell>
          <cell r="H407">
            <v>0</v>
          </cell>
          <cell r="I407">
            <v>1</v>
          </cell>
        </row>
        <row r="408">
          <cell r="B408" t="str">
            <v>Pinturas</v>
          </cell>
        </row>
        <row r="409">
          <cell r="B409" t="str">
            <v>Pintura Multi-Purpose Epoxy Haze Gray</v>
          </cell>
          <cell r="C409">
            <v>3.3032192000000002E-2</v>
          </cell>
          <cell r="D409">
            <v>2.0273498046996092</v>
          </cell>
          <cell r="E409" t="str">
            <v>cub</v>
          </cell>
          <cell r="F409">
            <v>5925.0254237288136</v>
          </cell>
          <cell r="G409">
            <v>1066.5</v>
          </cell>
          <cell r="H409">
            <v>699.15</v>
          </cell>
        </row>
        <row r="410">
          <cell r="B410" t="str">
            <v>Pintura High Gloss Urethane Gris Perla</v>
          </cell>
          <cell r="C410">
            <v>1.6516096000000001E-2</v>
          </cell>
          <cell r="D410">
            <v>5.0546996093992185</v>
          </cell>
          <cell r="E410" t="str">
            <v>Gls</v>
          </cell>
          <cell r="F410">
            <v>2154.5508474576272</v>
          </cell>
          <cell r="G410">
            <v>387.82</v>
          </cell>
          <cell r="H410">
            <v>254.24</v>
          </cell>
        </row>
        <row r="411">
          <cell r="B411" t="str">
            <v>Miscelaneos</v>
          </cell>
        </row>
        <row r="412">
          <cell r="B412" t="str">
            <v>Electrodo E70XX Universal 1/8''</v>
          </cell>
          <cell r="C412">
            <v>0</v>
          </cell>
          <cell r="D412">
            <v>0</v>
          </cell>
          <cell r="E412" t="str">
            <v>Lbs</v>
          </cell>
          <cell r="F412">
            <v>98</v>
          </cell>
          <cell r="G412">
            <v>17.64</v>
          </cell>
          <cell r="H412">
            <v>0</v>
          </cell>
        </row>
        <row r="413">
          <cell r="B413" t="str">
            <v>Acetileno 390</v>
          </cell>
          <cell r="C413">
            <v>0</v>
          </cell>
          <cell r="D413">
            <v>0</v>
          </cell>
          <cell r="E413" t="str">
            <v>p3</v>
          </cell>
          <cell r="F413">
            <v>9.6525423728813564</v>
          </cell>
          <cell r="G413">
            <v>1.74</v>
          </cell>
          <cell r="H413">
            <v>0</v>
          </cell>
        </row>
        <row r="414">
          <cell r="B414" t="str">
            <v>Oxigeno Industrial 220</v>
          </cell>
          <cell r="C414">
            <v>0</v>
          </cell>
          <cell r="D414">
            <v>0</v>
          </cell>
          <cell r="E414" t="str">
            <v>p3</v>
          </cell>
          <cell r="F414">
            <v>2.6864406779661016</v>
          </cell>
          <cell r="G414">
            <v>0.48</v>
          </cell>
          <cell r="H414">
            <v>0</v>
          </cell>
        </row>
        <row r="415">
          <cell r="B415" t="str">
            <v>Disco p/ esmerilar</v>
          </cell>
          <cell r="C415">
            <v>3</v>
          </cell>
          <cell r="D415">
            <v>0</v>
          </cell>
          <cell r="E415" t="str">
            <v>Ud</v>
          </cell>
          <cell r="F415">
            <v>150</v>
          </cell>
          <cell r="G415">
            <v>27</v>
          </cell>
          <cell r="H415">
            <v>531</v>
          </cell>
        </row>
        <row r="416">
          <cell r="B416" t="str">
            <v>Mano de Obra</v>
          </cell>
        </row>
        <row r="417">
          <cell r="B417" t="str">
            <v>Fabricación</v>
          </cell>
        </row>
        <row r="418">
          <cell r="B418" t="str">
            <v>SandBlasting Superficie Metálicas</v>
          </cell>
          <cell r="C418">
            <v>0.49548288000000001</v>
          </cell>
          <cell r="D418">
            <v>9.1166015665364378E-3</v>
          </cell>
          <cell r="E418" t="str">
            <v>m2</v>
          </cell>
          <cell r="F418">
            <v>169.5</v>
          </cell>
          <cell r="G418">
            <v>30.51</v>
          </cell>
          <cell r="H418">
            <v>100.01</v>
          </cell>
        </row>
        <row r="419">
          <cell r="B419" t="str">
            <v>Fabricación Estructura Metalica - Placa</v>
          </cell>
          <cell r="C419">
            <v>3.8799999999999994E-2</v>
          </cell>
          <cell r="D419">
            <v>3.0927835051546566E-2</v>
          </cell>
          <cell r="E419" t="str">
            <v>ton</v>
          </cell>
          <cell r="F419">
            <v>22000</v>
          </cell>
          <cell r="G419">
            <v>3960</v>
          </cell>
          <cell r="H419">
            <v>1038.4000000000001</v>
          </cell>
        </row>
        <row r="420">
          <cell r="B420" t="str">
            <v>Pintura de Taller</v>
          </cell>
        </row>
        <row r="421">
          <cell r="B421" t="str">
            <v>MO-1001-12 [PEM] Pintor Estructura Metálica</v>
          </cell>
          <cell r="C421">
            <v>0.5</v>
          </cell>
          <cell r="D421">
            <v>0</v>
          </cell>
          <cell r="E421" t="str">
            <v>Día</v>
          </cell>
          <cell r="F421">
            <v>737.38099547511399</v>
          </cell>
          <cell r="G421">
            <v>132.72999999999999</v>
          </cell>
          <cell r="H421">
            <v>435.06</v>
          </cell>
        </row>
        <row r="422">
          <cell r="B422" t="str">
            <v>MO-1001-13 [AEM] Armadores Estructuras Metálica</v>
          </cell>
          <cell r="C422">
            <v>0.5</v>
          </cell>
          <cell r="D422">
            <v>0</v>
          </cell>
          <cell r="E422" t="str">
            <v>Día</v>
          </cell>
          <cell r="F422">
            <v>1124.7393665158368</v>
          </cell>
          <cell r="G422">
            <v>202.45</v>
          </cell>
          <cell r="H422">
            <v>663.59</v>
          </cell>
        </row>
        <row r="423">
          <cell r="B423" t="str">
            <v>MO-1001-14 [AyEM] Ayudante Estructuras Metálica</v>
          </cell>
          <cell r="C423">
            <v>0.5</v>
          </cell>
          <cell r="D423">
            <v>0</v>
          </cell>
          <cell r="E423" t="str">
            <v>Día</v>
          </cell>
          <cell r="F423">
            <v>866.50045248868685</v>
          </cell>
          <cell r="G423">
            <v>155.97</v>
          </cell>
          <cell r="H423">
            <v>511.24</v>
          </cell>
        </row>
        <row r="424">
          <cell r="B424" t="str">
            <v>Servicios, Herramientas y Equipos</v>
          </cell>
        </row>
        <row r="425">
          <cell r="B425" t="str">
            <v>Compresor p/ Pintura</v>
          </cell>
          <cell r="C425">
            <v>4</v>
          </cell>
          <cell r="D425">
            <v>0</v>
          </cell>
          <cell r="E425" t="str">
            <v>Hr</v>
          </cell>
          <cell r="F425">
            <v>63.56</v>
          </cell>
          <cell r="G425">
            <v>11.44</v>
          </cell>
          <cell r="H425">
            <v>300</v>
          </cell>
        </row>
        <row r="426">
          <cell r="A426">
            <v>45.833333333333329</v>
          </cell>
          <cell r="B426" t="str">
            <v>Conexión Clipconn Viga - Viga - Viga [ W24 + W24 @ W24 ]</v>
          </cell>
          <cell r="C426">
            <v>1</v>
          </cell>
          <cell r="E426" t="str">
            <v>Ud</v>
          </cell>
          <cell r="G426">
            <v>120.75747422680412</v>
          </cell>
          <cell r="I426">
            <v>9370.7800000000007</v>
          </cell>
        </row>
        <row r="428">
          <cell r="A428">
            <v>46.833333333333329</v>
          </cell>
          <cell r="B428" t="str">
            <v>Análisis de Precio Unitario de 1.00 Ud de Conexión Clipconn Viga - Viga [ C12 + C12 @ W24 ]:</v>
          </cell>
        </row>
        <row r="429">
          <cell r="B429" t="str">
            <v>Materiales</v>
          </cell>
        </row>
        <row r="430">
          <cell r="A430" t="str">
            <v>lbm</v>
          </cell>
          <cell r="B430" t="str">
            <v>Placa Base</v>
          </cell>
          <cell r="I430" t="str">
            <v>Perimeter</v>
          </cell>
        </row>
        <row r="431">
          <cell r="A431">
            <v>40.833333333333329</v>
          </cell>
          <cell r="B431" t="str">
            <v>Plate 1/1 ''</v>
          </cell>
          <cell r="C431">
            <v>0</v>
          </cell>
          <cell r="D431">
            <v>0.05</v>
          </cell>
          <cell r="E431" t="str">
            <v>p2</v>
          </cell>
          <cell r="F431">
            <v>1102.4999999999998</v>
          </cell>
          <cell r="G431">
            <v>198.45</v>
          </cell>
          <cell r="H431">
            <v>0</v>
          </cell>
          <cell r="I431">
            <v>2</v>
          </cell>
        </row>
        <row r="432">
          <cell r="A432">
            <v>0</v>
          </cell>
          <cell r="B432" t="str">
            <v>Perno ø 1 3/8'' x 20'' F1554 A36</v>
          </cell>
          <cell r="C432">
            <v>0</v>
          </cell>
          <cell r="D432">
            <v>0</v>
          </cell>
          <cell r="E432" t="str">
            <v>Ud</v>
          </cell>
          <cell r="F432">
            <v>1560</v>
          </cell>
          <cell r="G432">
            <v>280.8</v>
          </cell>
          <cell r="H432">
            <v>0</v>
          </cell>
        </row>
        <row r="433">
          <cell r="B433" t="str">
            <v>Esparragos y Pernos:</v>
          </cell>
        </row>
        <row r="434">
          <cell r="A434">
            <v>0</v>
          </cell>
          <cell r="B434" t="str">
            <v>Perno Ø  - A325   3/4'' x 2 1/2''</v>
          </cell>
          <cell r="C434">
            <v>18</v>
          </cell>
          <cell r="D434">
            <v>0</v>
          </cell>
          <cell r="E434" t="str">
            <v>Ud</v>
          </cell>
          <cell r="F434">
            <v>36.347457627118644</v>
          </cell>
          <cell r="G434">
            <v>6.54</v>
          </cell>
          <cell r="H434">
            <v>771.97</v>
          </cell>
        </row>
        <row r="435">
          <cell r="B435" t="str">
            <v>Conexión Clipconn</v>
          </cell>
        </row>
        <row r="436">
          <cell r="A436">
            <v>19.399999999999999</v>
          </cell>
          <cell r="B436" t="str">
            <v>2L4X4X3/8</v>
          </cell>
          <cell r="C436">
            <v>3</v>
          </cell>
          <cell r="D436">
            <v>0</v>
          </cell>
          <cell r="E436" t="str">
            <v>pl</v>
          </cell>
          <cell r="F436">
            <v>523.79999999999995</v>
          </cell>
          <cell r="G436">
            <v>94.28</v>
          </cell>
          <cell r="H436">
            <v>1854.24</v>
          </cell>
          <cell r="I436">
            <v>1.3333333333333333</v>
          </cell>
        </row>
        <row r="437">
          <cell r="A437">
            <v>7.2</v>
          </cell>
          <cell r="B437" t="str">
            <v>L3X3X3/8</v>
          </cell>
          <cell r="C437">
            <v>0</v>
          </cell>
          <cell r="D437">
            <v>0</v>
          </cell>
          <cell r="E437" t="str">
            <v>pl</v>
          </cell>
          <cell r="F437">
            <v>194.4</v>
          </cell>
          <cell r="G437">
            <v>34.99</v>
          </cell>
          <cell r="H437">
            <v>0</v>
          </cell>
          <cell r="I437">
            <v>1</v>
          </cell>
        </row>
        <row r="438">
          <cell r="B438" t="str">
            <v>Pinturas</v>
          </cell>
        </row>
        <row r="439">
          <cell r="B439" t="str">
            <v>Pintura Multi-Purpose Epoxy Haze Gray</v>
          </cell>
          <cell r="C439">
            <v>2.4774144000000001E-2</v>
          </cell>
          <cell r="D439">
            <v>3.0364664062661459</v>
          </cell>
          <cell r="E439" t="str">
            <v>cub</v>
          </cell>
          <cell r="F439">
            <v>5925.0254237288136</v>
          </cell>
          <cell r="G439">
            <v>1066.5</v>
          </cell>
          <cell r="H439">
            <v>699.15</v>
          </cell>
        </row>
        <row r="440">
          <cell r="B440" t="str">
            <v>Pintura High Gloss Urethane Gris Perla</v>
          </cell>
          <cell r="C440">
            <v>1.2387072000000001E-2</v>
          </cell>
          <cell r="D440">
            <v>7.0729328125322919</v>
          </cell>
          <cell r="E440" t="str">
            <v>Gls</v>
          </cell>
          <cell r="F440">
            <v>2154.5508474576272</v>
          </cell>
          <cell r="G440">
            <v>387.82</v>
          </cell>
          <cell r="H440">
            <v>254.24</v>
          </cell>
        </row>
        <row r="441">
          <cell r="B441" t="str">
            <v>Miscelaneos</v>
          </cell>
        </row>
        <row r="442">
          <cell r="B442" t="str">
            <v>Electrodo E70XX Universal 1/8''</v>
          </cell>
          <cell r="C442">
            <v>0</v>
          </cell>
          <cell r="D442">
            <v>0</v>
          </cell>
          <cell r="E442" t="str">
            <v>Lbs</v>
          </cell>
          <cell r="F442">
            <v>98</v>
          </cell>
          <cell r="G442">
            <v>17.64</v>
          </cell>
          <cell r="H442">
            <v>0</v>
          </cell>
        </row>
        <row r="443">
          <cell r="B443" t="str">
            <v>Acetileno 390</v>
          </cell>
          <cell r="C443">
            <v>0</v>
          </cell>
          <cell r="D443">
            <v>0</v>
          </cell>
          <cell r="E443" t="str">
            <v>p3</v>
          </cell>
          <cell r="F443">
            <v>9.6525423728813564</v>
          </cell>
          <cell r="G443">
            <v>1.74</v>
          </cell>
          <cell r="H443">
            <v>0</v>
          </cell>
        </row>
        <row r="444">
          <cell r="B444" t="str">
            <v>Oxigeno Industrial 220</v>
          </cell>
          <cell r="C444">
            <v>0</v>
          </cell>
          <cell r="D444">
            <v>0</v>
          </cell>
          <cell r="E444" t="str">
            <v>p3</v>
          </cell>
          <cell r="F444">
            <v>2.6864406779661016</v>
          </cell>
          <cell r="G444">
            <v>0.48</v>
          </cell>
          <cell r="H444">
            <v>0</v>
          </cell>
        </row>
        <row r="445">
          <cell r="B445" t="str">
            <v>Disco p/ esmerilar</v>
          </cell>
          <cell r="C445">
            <v>3</v>
          </cell>
          <cell r="D445">
            <v>0</v>
          </cell>
          <cell r="E445" t="str">
            <v>Ud</v>
          </cell>
          <cell r="F445">
            <v>150</v>
          </cell>
          <cell r="G445">
            <v>27</v>
          </cell>
          <cell r="H445">
            <v>531</v>
          </cell>
        </row>
        <row r="446">
          <cell r="B446" t="str">
            <v>Mano de Obra</v>
          </cell>
        </row>
        <row r="447">
          <cell r="B447" t="str">
            <v>Fabricación</v>
          </cell>
        </row>
        <row r="448">
          <cell r="B448" t="str">
            <v>SandBlasting Superficie Metálicas</v>
          </cell>
          <cell r="C448">
            <v>0.37161216000000002</v>
          </cell>
          <cell r="D448">
            <v>2.2571489587423565E-2</v>
          </cell>
          <cell r="E448" t="str">
            <v>m2</v>
          </cell>
          <cell r="F448">
            <v>169.5</v>
          </cell>
          <cell r="G448">
            <v>30.51</v>
          </cell>
          <cell r="H448">
            <v>76</v>
          </cell>
        </row>
        <row r="449">
          <cell r="B449" t="str">
            <v>Fabricación Estructura Metalica - Placa</v>
          </cell>
          <cell r="C449">
            <v>2.9100000000000001E-2</v>
          </cell>
          <cell r="D449">
            <v>3.0927835051546324E-2</v>
          </cell>
          <cell r="E449" t="str">
            <v>ton</v>
          </cell>
          <cell r="F449">
            <v>22000</v>
          </cell>
          <cell r="G449">
            <v>3960</v>
          </cell>
          <cell r="H449">
            <v>778.8</v>
          </cell>
        </row>
        <row r="450">
          <cell r="B450" t="str">
            <v>Pintura de Taller</v>
          </cell>
        </row>
        <row r="451">
          <cell r="B451" t="str">
            <v>MO-1001-12 [PEM] Pintor Estructura Metálica</v>
          </cell>
          <cell r="C451">
            <v>0.5</v>
          </cell>
          <cell r="D451">
            <v>0</v>
          </cell>
          <cell r="E451" t="str">
            <v>Día</v>
          </cell>
          <cell r="F451">
            <v>737.38099547511399</v>
          </cell>
          <cell r="G451">
            <v>132.72999999999999</v>
          </cell>
          <cell r="H451">
            <v>435.06</v>
          </cell>
        </row>
        <row r="452">
          <cell r="B452" t="str">
            <v>MO-1001-13 [AEM] Armadores Estructuras Metálica</v>
          </cell>
          <cell r="C452">
            <v>0.5</v>
          </cell>
          <cell r="D452">
            <v>0</v>
          </cell>
          <cell r="E452" t="str">
            <v>Día</v>
          </cell>
          <cell r="F452">
            <v>1124.7393665158368</v>
          </cell>
          <cell r="G452">
            <v>202.45</v>
          </cell>
          <cell r="H452">
            <v>663.59</v>
          </cell>
        </row>
        <row r="453">
          <cell r="B453" t="str">
            <v>MO-1001-14 [AyEM] Ayudante Estructuras Metálica</v>
          </cell>
          <cell r="C453">
            <v>0.5</v>
          </cell>
          <cell r="D453">
            <v>0</v>
          </cell>
          <cell r="E453" t="str">
            <v>Día</v>
          </cell>
          <cell r="F453">
            <v>866.50045248868685</v>
          </cell>
          <cell r="G453">
            <v>155.97</v>
          </cell>
          <cell r="H453">
            <v>511.24</v>
          </cell>
        </row>
        <row r="454">
          <cell r="B454" t="str">
            <v>Servicios, Herramientas y Equipos</v>
          </cell>
        </row>
        <row r="455">
          <cell r="B455" t="str">
            <v>Compresor p/ Pintura</v>
          </cell>
          <cell r="C455">
            <v>4</v>
          </cell>
          <cell r="D455">
            <v>0</v>
          </cell>
          <cell r="E455" t="str">
            <v>Hr</v>
          </cell>
          <cell r="F455">
            <v>63.56</v>
          </cell>
          <cell r="G455">
            <v>11.44</v>
          </cell>
          <cell r="H455">
            <v>300</v>
          </cell>
        </row>
        <row r="456">
          <cell r="A456">
            <v>46.833333333333329</v>
          </cell>
          <cell r="B456" t="str">
            <v>Conexión Clipconn Viga - Viga [ C12 + C12 @ W24 ]</v>
          </cell>
          <cell r="C456">
            <v>1</v>
          </cell>
          <cell r="E456" t="str">
            <v>Ud</v>
          </cell>
          <cell r="G456">
            <v>118.13213058419247</v>
          </cell>
          <cell r="I456">
            <v>6875.29</v>
          </cell>
        </row>
        <row r="458">
          <cell r="A458">
            <v>47.833333333333329</v>
          </cell>
          <cell r="B458" t="str">
            <v>Análisis de Precio Unitario de 1.00 Ud de Conexión Clipconn Viga - Viga [ C12 @ W24 ]:</v>
          </cell>
        </row>
        <row r="459">
          <cell r="B459" t="str">
            <v>Materiales</v>
          </cell>
        </row>
        <row r="460">
          <cell r="A460" t="str">
            <v>lbm</v>
          </cell>
          <cell r="B460" t="str">
            <v>Placa Base</v>
          </cell>
          <cell r="I460" t="str">
            <v>Perimeter</v>
          </cell>
        </row>
        <row r="461">
          <cell r="A461">
            <v>40.833333333333329</v>
          </cell>
          <cell r="B461" t="str">
            <v>Plate 1/1 ''</v>
          </cell>
          <cell r="C461">
            <v>0</v>
          </cell>
          <cell r="D461">
            <v>0.05</v>
          </cell>
          <cell r="E461" t="str">
            <v>p2</v>
          </cell>
          <cell r="F461">
            <v>1102.4999999999998</v>
          </cell>
          <cell r="G461">
            <v>198.45</v>
          </cell>
          <cell r="H461">
            <v>0</v>
          </cell>
          <cell r="I461">
            <v>2</v>
          </cell>
        </row>
        <row r="462">
          <cell r="A462">
            <v>0</v>
          </cell>
          <cell r="B462" t="str">
            <v>Perno ø 1 3/8'' x 20'' F1554 A36</v>
          </cell>
          <cell r="C462">
            <v>0</v>
          </cell>
          <cell r="D462">
            <v>0</v>
          </cell>
          <cell r="E462" t="str">
            <v>Ud</v>
          </cell>
          <cell r="F462">
            <v>1560</v>
          </cell>
          <cell r="G462">
            <v>280.8</v>
          </cell>
          <cell r="H462">
            <v>0</v>
          </cell>
        </row>
        <row r="463">
          <cell r="B463" t="str">
            <v>Esparragos y Pernos:</v>
          </cell>
        </row>
        <row r="464">
          <cell r="A464">
            <v>0</v>
          </cell>
          <cell r="B464" t="str">
            <v>Perno Ø  - A325   3/4'' x 2 1/2''</v>
          </cell>
          <cell r="C464">
            <v>12</v>
          </cell>
          <cell r="D464">
            <v>0</v>
          </cell>
          <cell r="E464" t="str">
            <v>Ud</v>
          </cell>
          <cell r="F464">
            <v>36.347457627118644</v>
          </cell>
          <cell r="G464">
            <v>6.54</v>
          </cell>
          <cell r="H464">
            <v>514.65</v>
          </cell>
        </row>
        <row r="465">
          <cell r="B465" t="str">
            <v>Conexión Clipconn</v>
          </cell>
        </row>
        <row r="466">
          <cell r="A466">
            <v>19.399999999999999</v>
          </cell>
          <cell r="B466" t="str">
            <v>2L4X4X3/8</v>
          </cell>
          <cell r="C466">
            <v>1.5</v>
          </cell>
          <cell r="D466">
            <v>0</v>
          </cell>
          <cell r="E466" t="str">
            <v>pl</v>
          </cell>
          <cell r="F466">
            <v>523.79999999999995</v>
          </cell>
          <cell r="G466">
            <v>94.28</v>
          </cell>
          <cell r="H466">
            <v>927.12</v>
          </cell>
          <cell r="I466">
            <v>1.3333333333333333</v>
          </cell>
        </row>
        <row r="467">
          <cell r="A467">
            <v>7.2</v>
          </cell>
          <cell r="B467" t="str">
            <v>L3X3X3/8</v>
          </cell>
          <cell r="C467">
            <v>0</v>
          </cell>
          <cell r="D467">
            <v>0</v>
          </cell>
          <cell r="E467" t="str">
            <v>pl</v>
          </cell>
          <cell r="F467">
            <v>194.4</v>
          </cell>
          <cell r="G467">
            <v>34.99</v>
          </cell>
          <cell r="H467">
            <v>0</v>
          </cell>
          <cell r="I467">
            <v>1</v>
          </cell>
        </row>
        <row r="468">
          <cell r="B468" t="str">
            <v>Pinturas</v>
          </cell>
        </row>
        <row r="469">
          <cell r="B469" t="str">
            <v>Pintura Multi-Purpose Epoxy Haze Gray</v>
          </cell>
          <cell r="C469">
            <v>1.2387072000000001E-2</v>
          </cell>
          <cell r="D469">
            <v>7.0729328125322919</v>
          </cell>
          <cell r="E469" t="str">
            <v>cub</v>
          </cell>
          <cell r="F469">
            <v>5925.0254237288136</v>
          </cell>
          <cell r="G469">
            <v>1066.5</v>
          </cell>
          <cell r="H469">
            <v>699.15</v>
          </cell>
        </row>
        <row r="470">
          <cell r="B470" t="str">
            <v>Pintura High Gloss Urethane Gris Perla</v>
          </cell>
          <cell r="C470">
            <v>6.1935360000000004E-3</v>
          </cell>
          <cell r="D470">
            <v>15.145865625064584</v>
          </cell>
          <cell r="E470" t="str">
            <v>Gls</v>
          </cell>
          <cell r="F470">
            <v>2154.5508474576272</v>
          </cell>
          <cell r="G470">
            <v>387.82</v>
          </cell>
          <cell r="H470">
            <v>254.24</v>
          </cell>
        </row>
        <row r="471">
          <cell r="B471" t="str">
            <v>Miscelaneos</v>
          </cell>
        </row>
        <row r="472">
          <cell r="B472" t="str">
            <v>Electrodo E70XX Universal 1/8''</v>
          </cell>
          <cell r="C472">
            <v>0</v>
          </cell>
          <cell r="D472">
            <v>0</v>
          </cell>
          <cell r="E472" t="str">
            <v>Lbs</v>
          </cell>
          <cell r="F472">
            <v>98</v>
          </cell>
          <cell r="G472">
            <v>17.64</v>
          </cell>
          <cell r="H472">
            <v>0</v>
          </cell>
        </row>
        <row r="473">
          <cell r="B473" t="str">
            <v>Acetileno 390</v>
          </cell>
          <cell r="C473">
            <v>0</v>
          </cell>
          <cell r="D473">
            <v>0</v>
          </cell>
          <cell r="E473" t="str">
            <v>p3</v>
          </cell>
          <cell r="F473">
            <v>9.6525423728813564</v>
          </cell>
          <cell r="G473">
            <v>1.74</v>
          </cell>
          <cell r="H473">
            <v>0</v>
          </cell>
        </row>
        <row r="474">
          <cell r="B474" t="str">
            <v>Oxigeno Industrial 220</v>
          </cell>
          <cell r="C474">
            <v>0</v>
          </cell>
          <cell r="D474">
            <v>0</v>
          </cell>
          <cell r="E474" t="str">
            <v>p3</v>
          </cell>
          <cell r="F474">
            <v>2.6864406779661016</v>
          </cell>
          <cell r="G474">
            <v>0.48</v>
          </cell>
          <cell r="H474">
            <v>0</v>
          </cell>
        </row>
        <row r="475">
          <cell r="B475" t="str">
            <v>Disco p/ esmerilar</v>
          </cell>
          <cell r="C475">
            <v>3</v>
          </cell>
          <cell r="D475">
            <v>0</v>
          </cell>
          <cell r="E475" t="str">
            <v>Ud</v>
          </cell>
          <cell r="F475">
            <v>150</v>
          </cell>
          <cell r="G475">
            <v>27</v>
          </cell>
          <cell r="H475">
            <v>531</v>
          </cell>
        </row>
        <row r="476">
          <cell r="B476" t="str">
            <v>Mano de Obra</v>
          </cell>
        </row>
        <row r="477">
          <cell r="B477" t="str">
            <v>Fabricación</v>
          </cell>
        </row>
        <row r="478">
          <cell r="B478" t="str">
            <v>SandBlasting Superficie Metálicas</v>
          </cell>
          <cell r="C478">
            <v>0.18580608000000001</v>
          </cell>
          <cell r="D478">
            <v>2.2571489587423565E-2</v>
          </cell>
          <cell r="E478" t="str">
            <v>m2</v>
          </cell>
          <cell r="F478">
            <v>169.5</v>
          </cell>
          <cell r="G478">
            <v>30.51</v>
          </cell>
          <cell r="H478">
            <v>38</v>
          </cell>
        </row>
        <row r="479">
          <cell r="B479" t="str">
            <v>Fabricación Estructura Metalica - Placa</v>
          </cell>
          <cell r="C479">
            <v>1.455E-2</v>
          </cell>
          <cell r="D479">
            <v>0.37457044673539519</v>
          </cell>
          <cell r="E479" t="str">
            <v>ton</v>
          </cell>
          <cell r="F479">
            <v>22000</v>
          </cell>
          <cell r="G479">
            <v>3960</v>
          </cell>
          <cell r="H479">
            <v>519.20000000000005</v>
          </cell>
        </row>
        <row r="480">
          <cell r="B480" t="str">
            <v>Pintura de Taller</v>
          </cell>
        </row>
        <row r="481">
          <cell r="B481" t="str">
            <v>MO-1001-12 [PEM] Pintor Estructura Metálica</v>
          </cell>
          <cell r="C481">
            <v>0.5</v>
          </cell>
          <cell r="D481">
            <v>0</v>
          </cell>
          <cell r="E481" t="str">
            <v>Día</v>
          </cell>
          <cell r="F481">
            <v>737.38099547511399</v>
          </cell>
          <cell r="G481">
            <v>132.72999999999999</v>
          </cell>
          <cell r="H481">
            <v>435.06</v>
          </cell>
        </row>
        <row r="482">
          <cell r="B482" t="str">
            <v>MO-1001-13 [AEM] Armadores Estructuras Metálica</v>
          </cell>
          <cell r="C482">
            <v>0.5</v>
          </cell>
          <cell r="D482">
            <v>0</v>
          </cell>
          <cell r="E482" t="str">
            <v>Día</v>
          </cell>
          <cell r="F482">
            <v>1124.7393665158368</v>
          </cell>
          <cell r="G482">
            <v>202.45</v>
          </cell>
          <cell r="H482">
            <v>663.59</v>
          </cell>
        </row>
        <row r="483">
          <cell r="B483" t="str">
            <v>MO-1001-14 [AyEM] Ayudante Estructuras Metálica</v>
          </cell>
          <cell r="C483">
            <v>0.5</v>
          </cell>
          <cell r="D483">
            <v>0</v>
          </cell>
          <cell r="E483" t="str">
            <v>Día</v>
          </cell>
          <cell r="F483">
            <v>866.50045248868685</v>
          </cell>
          <cell r="G483">
            <v>155.97</v>
          </cell>
          <cell r="H483">
            <v>511.24</v>
          </cell>
        </row>
        <row r="484">
          <cell r="B484" t="str">
            <v>Servicios, Herramientas y Equipos</v>
          </cell>
        </row>
        <row r="485">
          <cell r="B485" t="str">
            <v>Compresor p/ Pintura</v>
          </cell>
          <cell r="C485">
            <v>4</v>
          </cell>
          <cell r="D485">
            <v>0</v>
          </cell>
          <cell r="E485" t="str">
            <v>Hr</v>
          </cell>
          <cell r="F485">
            <v>63.56</v>
          </cell>
          <cell r="G485">
            <v>11.44</v>
          </cell>
          <cell r="H485">
            <v>300</v>
          </cell>
        </row>
        <row r="486">
          <cell r="A486">
            <v>47.833333333333329</v>
          </cell>
          <cell r="B486" t="str">
            <v>Conexión Clipconn Viga - Viga [ C12 @ W24 ]</v>
          </cell>
          <cell r="C486">
            <v>1</v>
          </cell>
          <cell r="E486" t="str">
            <v>Ud</v>
          </cell>
          <cell r="G486">
            <v>185.33505154639172</v>
          </cell>
          <cell r="I486">
            <v>5393.25</v>
          </cell>
        </row>
        <row r="488">
          <cell r="A488">
            <v>48.833333333333329</v>
          </cell>
          <cell r="B488" t="str">
            <v>Análisis de Precio Unitario de 1.00 Ud de Conexión Clipconn Viga - Viga [ W24 @ W24 ]:</v>
          </cell>
        </row>
        <row r="489">
          <cell r="B489" t="str">
            <v>Materiales</v>
          </cell>
        </row>
        <row r="490">
          <cell r="A490" t="str">
            <v>lbm</v>
          </cell>
          <cell r="B490" t="str">
            <v>Placa Base</v>
          </cell>
          <cell r="I490" t="str">
            <v>Perimeter</v>
          </cell>
        </row>
        <row r="491">
          <cell r="A491">
            <v>40.833333333333329</v>
          </cell>
          <cell r="B491" t="str">
            <v>Plate 1/1 ''</v>
          </cell>
          <cell r="C491">
            <v>0</v>
          </cell>
          <cell r="D491">
            <v>0.05</v>
          </cell>
          <cell r="E491" t="str">
            <v>p2</v>
          </cell>
          <cell r="F491">
            <v>1102.4999999999998</v>
          </cell>
          <cell r="G491">
            <v>198.45</v>
          </cell>
          <cell r="H491">
            <v>0</v>
          </cell>
          <cell r="I491">
            <v>2</v>
          </cell>
        </row>
        <row r="492">
          <cell r="A492">
            <v>0</v>
          </cell>
          <cell r="B492" t="str">
            <v>Perno ø 1 3/8'' x 20'' F1554 A36</v>
          </cell>
          <cell r="C492">
            <v>0</v>
          </cell>
          <cell r="D492">
            <v>0</v>
          </cell>
          <cell r="E492" t="str">
            <v>Ud</v>
          </cell>
          <cell r="F492">
            <v>1560</v>
          </cell>
          <cell r="G492">
            <v>280.8</v>
          </cell>
          <cell r="H492">
            <v>0</v>
          </cell>
        </row>
        <row r="493">
          <cell r="B493" t="str">
            <v>Esparragos y Pernos:</v>
          </cell>
        </row>
        <row r="494">
          <cell r="A494">
            <v>0</v>
          </cell>
          <cell r="B494" t="str">
            <v>Perno Ø  - A325   3/4'' x 2 1/2''</v>
          </cell>
          <cell r="C494">
            <v>18</v>
          </cell>
          <cell r="D494">
            <v>0</v>
          </cell>
          <cell r="E494" t="str">
            <v>Ud</v>
          </cell>
          <cell r="F494">
            <v>36.347457627118644</v>
          </cell>
          <cell r="G494">
            <v>6.54</v>
          </cell>
          <cell r="H494">
            <v>771.97</v>
          </cell>
        </row>
        <row r="495">
          <cell r="B495" t="str">
            <v>Conexión Clipconn</v>
          </cell>
        </row>
        <row r="496">
          <cell r="A496">
            <v>19.399999999999999</v>
          </cell>
          <cell r="B496" t="str">
            <v>2L4X4X3/8</v>
          </cell>
          <cell r="C496">
            <v>1.5</v>
          </cell>
          <cell r="D496">
            <v>0</v>
          </cell>
          <cell r="E496" t="str">
            <v>pl</v>
          </cell>
          <cell r="F496">
            <v>523.79999999999995</v>
          </cell>
          <cell r="G496">
            <v>94.28</v>
          </cell>
          <cell r="H496">
            <v>927.12</v>
          </cell>
          <cell r="I496">
            <v>1.3333333333333333</v>
          </cell>
        </row>
        <row r="497">
          <cell r="A497">
            <v>7.2</v>
          </cell>
          <cell r="B497" t="str">
            <v>L3X3X3/8</v>
          </cell>
          <cell r="C497">
            <v>0</v>
          </cell>
          <cell r="D497">
            <v>0</v>
          </cell>
          <cell r="E497" t="str">
            <v>pl</v>
          </cell>
          <cell r="F497">
            <v>194.4</v>
          </cell>
          <cell r="G497">
            <v>34.99</v>
          </cell>
          <cell r="H497">
            <v>0</v>
          </cell>
          <cell r="I497">
            <v>1</v>
          </cell>
        </row>
        <row r="498">
          <cell r="B498" t="str">
            <v>Pinturas</v>
          </cell>
        </row>
        <row r="499">
          <cell r="B499" t="str">
            <v>Pintura Multi-Purpose Epoxy Haze Gray</v>
          </cell>
          <cell r="C499">
            <v>1.2387072000000001E-2</v>
          </cell>
          <cell r="D499">
            <v>7.0729328125322919</v>
          </cell>
          <cell r="E499" t="str">
            <v>cub</v>
          </cell>
          <cell r="F499">
            <v>5925.0254237288136</v>
          </cell>
          <cell r="G499">
            <v>1066.5</v>
          </cell>
          <cell r="H499">
            <v>699.15</v>
          </cell>
        </row>
        <row r="500">
          <cell r="B500" t="str">
            <v>Pintura High Gloss Urethane Gris Perla</v>
          </cell>
          <cell r="C500">
            <v>6.1935360000000004E-3</v>
          </cell>
          <cell r="D500">
            <v>15.145865625064584</v>
          </cell>
          <cell r="E500" t="str">
            <v>Gls</v>
          </cell>
          <cell r="F500">
            <v>2154.5508474576272</v>
          </cell>
          <cell r="G500">
            <v>387.82</v>
          </cell>
          <cell r="H500">
            <v>254.24</v>
          </cell>
        </row>
        <row r="501">
          <cell r="B501" t="str">
            <v>Miscelaneos</v>
          </cell>
        </row>
        <row r="502">
          <cell r="B502" t="str">
            <v>Electrodo E70XX Universal 1/8''</v>
          </cell>
          <cell r="C502">
            <v>0</v>
          </cell>
          <cell r="D502">
            <v>0</v>
          </cell>
          <cell r="E502" t="str">
            <v>Lbs</v>
          </cell>
          <cell r="F502">
            <v>98</v>
          </cell>
          <cell r="G502">
            <v>17.64</v>
          </cell>
          <cell r="H502">
            <v>0</v>
          </cell>
        </row>
        <row r="503">
          <cell r="B503" t="str">
            <v>Acetileno 390</v>
          </cell>
          <cell r="C503">
            <v>0</v>
          </cell>
          <cell r="D503">
            <v>0</v>
          </cell>
          <cell r="E503" t="str">
            <v>p3</v>
          </cell>
          <cell r="F503">
            <v>9.6525423728813564</v>
          </cell>
          <cell r="G503">
            <v>1.74</v>
          </cell>
          <cell r="H503">
            <v>0</v>
          </cell>
        </row>
        <row r="504">
          <cell r="B504" t="str">
            <v>Oxigeno Industrial 220</v>
          </cell>
          <cell r="C504">
            <v>0</v>
          </cell>
          <cell r="D504">
            <v>0</v>
          </cell>
          <cell r="E504" t="str">
            <v>p3</v>
          </cell>
          <cell r="F504">
            <v>2.6864406779661016</v>
          </cell>
          <cell r="G504">
            <v>0.48</v>
          </cell>
          <cell r="H504">
            <v>0</v>
          </cell>
        </row>
        <row r="505">
          <cell r="B505" t="str">
            <v>Disco p/ esmerilar</v>
          </cell>
          <cell r="C505">
            <v>3</v>
          </cell>
          <cell r="D505">
            <v>0</v>
          </cell>
          <cell r="E505" t="str">
            <v>Ud</v>
          </cell>
          <cell r="F505">
            <v>150</v>
          </cell>
          <cell r="G505">
            <v>27</v>
          </cell>
          <cell r="H505">
            <v>531</v>
          </cell>
        </row>
        <row r="506">
          <cell r="B506" t="str">
            <v>Mano de Obra</v>
          </cell>
        </row>
        <row r="507">
          <cell r="B507" t="str">
            <v>Fabricación</v>
          </cell>
        </row>
        <row r="508">
          <cell r="B508" t="str">
            <v>SandBlasting Superficie Metálicas</v>
          </cell>
          <cell r="C508">
            <v>0.18580608000000001</v>
          </cell>
          <cell r="D508">
            <v>2.2571489587423565E-2</v>
          </cell>
          <cell r="E508" t="str">
            <v>m2</v>
          </cell>
          <cell r="F508">
            <v>169.5</v>
          </cell>
          <cell r="G508">
            <v>30.51</v>
          </cell>
          <cell r="H508">
            <v>38</v>
          </cell>
        </row>
        <row r="509">
          <cell r="B509" t="str">
            <v>Fabricación Estructura Metalica - Placa</v>
          </cell>
          <cell r="C509">
            <v>1.455E-2</v>
          </cell>
          <cell r="D509">
            <v>0.37457044673539519</v>
          </cell>
          <cell r="E509" t="str">
            <v>ton</v>
          </cell>
          <cell r="F509">
            <v>22000</v>
          </cell>
          <cell r="G509">
            <v>3960</v>
          </cell>
          <cell r="H509">
            <v>519.20000000000005</v>
          </cell>
        </row>
        <row r="510">
          <cell r="B510" t="str">
            <v>Pintura de Taller</v>
          </cell>
        </row>
        <row r="511">
          <cell r="B511" t="str">
            <v>MO-1001-12 [PEM] Pintor Estructura Metálica</v>
          </cell>
          <cell r="C511">
            <v>0.5</v>
          </cell>
          <cell r="D511">
            <v>0</v>
          </cell>
          <cell r="E511" t="str">
            <v>Día</v>
          </cell>
          <cell r="F511">
            <v>737.38099547511399</v>
          </cell>
          <cell r="G511">
            <v>132.72999999999999</v>
          </cell>
          <cell r="H511">
            <v>435.06</v>
          </cell>
        </row>
        <row r="512">
          <cell r="B512" t="str">
            <v>MO-1001-13 [AEM] Armadores Estructuras Metálica</v>
          </cell>
          <cell r="C512">
            <v>0.5</v>
          </cell>
          <cell r="D512">
            <v>0</v>
          </cell>
          <cell r="E512" t="str">
            <v>Día</v>
          </cell>
          <cell r="F512">
            <v>1124.7393665158368</v>
          </cell>
          <cell r="G512">
            <v>202.45</v>
          </cell>
          <cell r="H512">
            <v>663.59</v>
          </cell>
        </row>
        <row r="513">
          <cell r="B513" t="str">
            <v>MO-1001-14 [AyEM] Ayudante Estructuras Metálica</v>
          </cell>
          <cell r="C513">
            <v>0.5</v>
          </cell>
          <cell r="D513">
            <v>0</v>
          </cell>
          <cell r="E513" t="str">
            <v>Día</v>
          </cell>
          <cell r="F513">
            <v>866.50045248868685</v>
          </cell>
          <cell r="G513">
            <v>155.97</v>
          </cell>
          <cell r="H513">
            <v>511.24</v>
          </cell>
        </row>
        <row r="514">
          <cell r="B514" t="str">
            <v>Servicios, Herramientas y Equipos</v>
          </cell>
        </row>
        <row r="515">
          <cell r="B515" t="str">
            <v>Compresor p/ Pintura</v>
          </cell>
          <cell r="C515">
            <v>4</v>
          </cell>
          <cell r="D515">
            <v>0</v>
          </cell>
          <cell r="E515" t="str">
            <v>Hr</v>
          </cell>
          <cell r="F515">
            <v>63.56</v>
          </cell>
          <cell r="G515">
            <v>11.44</v>
          </cell>
          <cell r="H515">
            <v>300</v>
          </cell>
        </row>
        <row r="516">
          <cell r="A516">
            <v>48.833333333333329</v>
          </cell>
          <cell r="B516" t="str">
            <v>Conexión Clipconn Viga - Viga [ W24 @ W24 ]</v>
          </cell>
          <cell r="C516">
            <v>1</v>
          </cell>
          <cell r="E516" t="str">
            <v>Ud</v>
          </cell>
          <cell r="G516">
            <v>194.1776632302406</v>
          </cell>
          <cell r="I516">
            <v>5650.57</v>
          </cell>
        </row>
        <row r="518">
          <cell r="A518">
            <v>49.833333333333329</v>
          </cell>
          <cell r="B518" t="str">
            <v>Análisis de Precio Unitario de 1.00 Ud de Conexión a Momento y Cortante Viga - Col [ W 24 @ HSS 12 ]:</v>
          </cell>
        </row>
        <row r="519">
          <cell r="B519" t="str">
            <v>Materiales</v>
          </cell>
        </row>
        <row r="520">
          <cell r="A520" t="str">
            <v>lbm</v>
          </cell>
          <cell r="B520" t="str">
            <v>Moment Plate</v>
          </cell>
          <cell r="I520" t="str">
            <v>Perimeter</v>
          </cell>
        </row>
        <row r="521">
          <cell r="A521">
            <v>40.833333333333329</v>
          </cell>
          <cell r="B521" t="str">
            <v>Plate 1/1 ''</v>
          </cell>
          <cell r="C521">
            <v>4.8611111111111107</v>
          </cell>
          <cell r="D521">
            <v>0.05</v>
          </cell>
          <cell r="E521" t="str">
            <v>p2</v>
          </cell>
          <cell r="F521">
            <v>1102.4999999999998</v>
          </cell>
          <cell r="G521">
            <v>198.45</v>
          </cell>
          <cell r="H521">
            <v>6640.27</v>
          </cell>
          <cell r="I521">
            <v>2</v>
          </cell>
        </row>
        <row r="522">
          <cell r="A522">
            <v>0</v>
          </cell>
          <cell r="B522" t="str">
            <v>Perno Ø  - A325 1    '' x 3    ''</v>
          </cell>
          <cell r="C522">
            <v>20</v>
          </cell>
          <cell r="D522">
            <v>0</v>
          </cell>
          <cell r="E522" t="str">
            <v>Ud</v>
          </cell>
          <cell r="F522">
            <v>83.533898305084747</v>
          </cell>
          <cell r="G522">
            <v>15.04</v>
          </cell>
          <cell r="H522">
            <v>1971.48</v>
          </cell>
        </row>
        <row r="523">
          <cell r="B523" t="str">
            <v>Shear Plate</v>
          </cell>
        </row>
        <row r="524">
          <cell r="A524">
            <v>15.3125</v>
          </cell>
          <cell r="B524" t="str">
            <v>Plate 3/8 ''</v>
          </cell>
          <cell r="C524">
            <v>0.4709201388888889</v>
          </cell>
          <cell r="D524">
            <v>0</v>
          </cell>
          <cell r="E524" t="str">
            <v>p2</v>
          </cell>
          <cell r="F524">
            <v>413.4375</v>
          </cell>
          <cell r="G524">
            <v>74.42</v>
          </cell>
          <cell r="H524">
            <v>229.74</v>
          </cell>
          <cell r="I524">
            <v>24</v>
          </cell>
        </row>
        <row r="525">
          <cell r="A525">
            <v>0</v>
          </cell>
          <cell r="B525" t="str">
            <v>Perno Ø  - A325 1    '' x 3    ''</v>
          </cell>
          <cell r="C525">
            <v>5</v>
          </cell>
          <cell r="D525">
            <v>0.05</v>
          </cell>
          <cell r="E525" t="str">
            <v>Ud</v>
          </cell>
          <cell r="F525">
            <v>83.533898305084747</v>
          </cell>
          <cell r="G525">
            <v>15.04</v>
          </cell>
          <cell r="H525">
            <v>517.51</v>
          </cell>
          <cell r="I525">
            <v>0</v>
          </cell>
        </row>
        <row r="526">
          <cell r="B526" t="str">
            <v>Pinturas</v>
          </cell>
        </row>
        <row r="527">
          <cell r="B527" t="str">
            <v>Pintura Multi-Purpose Epoxy Haze Gray</v>
          </cell>
          <cell r="C527">
            <v>0.13021479333333336</v>
          </cell>
          <cell r="D527">
            <v>0.53592379851976857</v>
          </cell>
          <cell r="E527" t="str">
            <v>cub</v>
          </cell>
          <cell r="F527">
            <v>5925.0254237288136</v>
          </cell>
          <cell r="G527">
            <v>1066.5</v>
          </cell>
          <cell r="H527">
            <v>1398.31</v>
          </cell>
        </row>
        <row r="528">
          <cell r="B528" t="str">
            <v>Pintura High Gloss Urethane Gris Perla</v>
          </cell>
          <cell r="C528">
            <v>6.5107396666666678E-2</v>
          </cell>
          <cell r="D528">
            <v>0.53592379851976857</v>
          </cell>
          <cell r="E528" t="str">
            <v>Gls</v>
          </cell>
          <cell r="F528">
            <v>2154.5508474576272</v>
          </cell>
          <cell r="G528">
            <v>387.82</v>
          </cell>
          <cell r="H528">
            <v>254.24</v>
          </cell>
        </row>
        <row r="529">
          <cell r="B529" t="str">
            <v>Miscelaneos</v>
          </cell>
        </row>
        <row r="530">
          <cell r="B530" t="str">
            <v>Electrodo E70XX Universal 1/8''</v>
          </cell>
          <cell r="C530">
            <v>12</v>
          </cell>
          <cell r="D530">
            <v>0</v>
          </cell>
          <cell r="E530" t="str">
            <v>Lbs</v>
          </cell>
          <cell r="F530">
            <v>98</v>
          </cell>
          <cell r="G530">
            <v>17.64</v>
          </cell>
          <cell r="H530">
            <v>1387.68</v>
          </cell>
        </row>
        <row r="531">
          <cell r="B531" t="str">
            <v>Acetileno 390</v>
          </cell>
          <cell r="C531">
            <v>24</v>
          </cell>
          <cell r="D531">
            <v>0</v>
          </cell>
          <cell r="E531" t="str">
            <v>p3</v>
          </cell>
          <cell r="F531">
            <v>9.6525423728813564</v>
          </cell>
          <cell r="G531">
            <v>1.74</v>
          </cell>
          <cell r="H531">
            <v>273.42</v>
          </cell>
        </row>
        <row r="532">
          <cell r="B532" t="str">
            <v>Oxigeno Industrial 220</v>
          </cell>
          <cell r="C532">
            <v>7.92</v>
          </cell>
          <cell r="D532">
            <v>1.0101010101010111E-2</v>
          </cell>
          <cell r="E532" t="str">
            <v>p3</v>
          </cell>
          <cell r="F532">
            <v>2.6864406779661016</v>
          </cell>
          <cell r="G532">
            <v>0.48</v>
          </cell>
          <cell r="H532">
            <v>25.33</v>
          </cell>
        </row>
        <row r="533">
          <cell r="B533" t="str">
            <v>Disco p/ esmerilar</v>
          </cell>
          <cell r="C533">
            <v>3</v>
          </cell>
          <cell r="D533">
            <v>0</v>
          </cell>
          <cell r="E533" t="str">
            <v>Ud</v>
          </cell>
          <cell r="F533">
            <v>150</v>
          </cell>
          <cell r="G533">
            <v>27</v>
          </cell>
          <cell r="H533">
            <v>531</v>
          </cell>
        </row>
        <row r="534">
          <cell r="B534" t="str">
            <v>Mano de Obra</v>
          </cell>
        </row>
        <row r="535">
          <cell r="B535" t="str">
            <v>Fabricación</v>
          </cell>
        </row>
        <row r="536">
          <cell r="B536" t="str">
            <v>SandBlasting Superficie Metálicas</v>
          </cell>
          <cell r="C536">
            <v>1.9532219000000002</v>
          </cell>
          <cell r="D536">
            <v>3.4702150329155058E-3</v>
          </cell>
          <cell r="E536" t="str">
            <v>m2</v>
          </cell>
          <cell r="F536">
            <v>169.5</v>
          </cell>
          <cell r="G536">
            <v>30.51</v>
          </cell>
          <cell r="H536">
            <v>392.02</v>
          </cell>
        </row>
        <row r="537">
          <cell r="B537" t="str">
            <v>Fabricación Estructura Metalica - Placa</v>
          </cell>
          <cell r="C537">
            <v>0.10285316749855322</v>
          </cell>
          <cell r="D537">
            <v>6.9485779342160839E-2</v>
          </cell>
          <cell r="E537" t="str">
            <v>ton</v>
          </cell>
          <cell r="F537">
            <v>22000</v>
          </cell>
          <cell r="G537">
            <v>3960</v>
          </cell>
          <cell r="H537">
            <v>2855.6</v>
          </cell>
        </row>
        <row r="538">
          <cell r="B538" t="str">
            <v>Pintura de Taller</v>
          </cell>
        </row>
        <row r="539">
          <cell r="B539" t="str">
            <v>MO-1001-12 [PEM] Pintor Estructura Metálica</v>
          </cell>
          <cell r="C539">
            <v>1</v>
          </cell>
          <cell r="D539">
            <v>0</v>
          </cell>
          <cell r="E539" t="str">
            <v>Día</v>
          </cell>
          <cell r="F539">
            <v>737.38099547511399</v>
          </cell>
          <cell r="G539">
            <v>132.72999999999999</v>
          </cell>
          <cell r="H539">
            <v>870.11</v>
          </cell>
        </row>
        <row r="540">
          <cell r="B540" t="str">
            <v>MO-1001-13 [AEM] Armadores Estructuras Metálica</v>
          </cell>
          <cell r="C540">
            <v>1</v>
          </cell>
          <cell r="D540">
            <v>0</v>
          </cell>
          <cell r="E540" t="str">
            <v>Día</v>
          </cell>
          <cell r="F540">
            <v>1124.7393665158368</v>
          </cell>
          <cell r="G540">
            <v>202.45</v>
          </cell>
          <cell r="H540">
            <v>1327.19</v>
          </cell>
        </row>
        <row r="541">
          <cell r="B541" t="str">
            <v>MO-1001-14 [AyEM] Ayudante Estructuras Metálica</v>
          </cell>
          <cell r="C541">
            <v>1</v>
          </cell>
          <cell r="D541">
            <v>0</v>
          </cell>
          <cell r="E541" t="str">
            <v>Día</v>
          </cell>
          <cell r="F541">
            <v>866.50045248868685</v>
          </cell>
          <cell r="G541">
            <v>155.97</v>
          </cell>
          <cell r="H541">
            <v>1022.47</v>
          </cell>
        </row>
        <row r="542">
          <cell r="B542" t="str">
            <v>Servicios, Herramientas y Equipos</v>
          </cell>
        </row>
        <row r="543">
          <cell r="B543" t="str">
            <v>Compresor p/ Pintura</v>
          </cell>
          <cell r="C543">
            <v>8</v>
          </cell>
          <cell r="D543">
            <v>0</v>
          </cell>
          <cell r="E543" t="str">
            <v>Hr</v>
          </cell>
          <cell r="F543">
            <v>63.56</v>
          </cell>
          <cell r="G543">
            <v>11.44</v>
          </cell>
          <cell r="H543">
            <v>600</v>
          </cell>
        </row>
        <row r="544">
          <cell r="A544">
            <v>49.833333333333329</v>
          </cell>
          <cell r="B544" t="str">
            <v>Conexión a Momento y Cortante Viga - Col [ W 24 @ HSS 12 ]</v>
          </cell>
          <cell r="C544">
            <v>1</v>
          </cell>
          <cell r="E544" t="str">
            <v>Ud</v>
          </cell>
          <cell r="G544">
            <v>98.666723123940258</v>
          </cell>
          <cell r="I544">
            <v>20296.37</v>
          </cell>
        </row>
        <row r="546">
          <cell r="A546">
            <v>50.833333333333329</v>
          </cell>
          <cell r="B546" t="str">
            <v>Análisis de Precio Unitario de 1.00 Ud de Conexión a Momento y Cortante Viga - Viga [ W16 @ W16 ]:</v>
          </cell>
        </row>
        <row r="547">
          <cell r="B547" t="str">
            <v>Materiales</v>
          </cell>
        </row>
        <row r="548">
          <cell r="A548" t="str">
            <v>lbm</v>
          </cell>
          <cell r="B548" t="str">
            <v>Moment Plate</v>
          </cell>
          <cell r="I548" t="str">
            <v>Perimeter</v>
          </cell>
        </row>
        <row r="549">
          <cell r="A549">
            <v>20.416666666666664</v>
          </cell>
          <cell r="B549" t="str">
            <v>Plate 1/2 ''</v>
          </cell>
          <cell r="C549">
            <v>0</v>
          </cell>
          <cell r="D549">
            <v>0.05</v>
          </cell>
          <cell r="E549" t="str">
            <v>p2</v>
          </cell>
          <cell r="F549">
            <v>551.24999999999989</v>
          </cell>
          <cell r="G549">
            <v>99.23</v>
          </cell>
          <cell r="H549">
            <v>0</v>
          </cell>
          <cell r="I549">
            <v>2</v>
          </cell>
        </row>
        <row r="550">
          <cell r="A550">
            <v>0</v>
          </cell>
          <cell r="B550" t="str">
            <v>Perno Ø  - A325   3/4'' x 2 1/2''</v>
          </cell>
          <cell r="C550">
            <v>0</v>
          </cell>
          <cell r="D550">
            <v>0</v>
          </cell>
          <cell r="E550" t="str">
            <v>Ud</v>
          </cell>
          <cell r="F550">
            <v>36.347457627118644</v>
          </cell>
          <cell r="G550">
            <v>6.54</v>
          </cell>
          <cell r="H550">
            <v>0</v>
          </cell>
        </row>
        <row r="551">
          <cell r="B551" t="str">
            <v>Shear Plate</v>
          </cell>
        </row>
        <row r="552">
          <cell r="A552">
            <v>19.399999999999999</v>
          </cell>
          <cell r="B552" t="str">
            <v>2L4X4X3/8</v>
          </cell>
          <cell r="C552">
            <v>12</v>
          </cell>
          <cell r="D552">
            <v>0</v>
          </cell>
          <cell r="E552" t="str">
            <v>pl</v>
          </cell>
          <cell r="F552">
            <v>523.79999999999995</v>
          </cell>
          <cell r="G552">
            <v>94.28</v>
          </cell>
          <cell r="H552">
            <v>7416.96</v>
          </cell>
          <cell r="I552">
            <v>1.3333333333333333</v>
          </cell>
        </row>
        <row r="553">
          <cell r="A553">
            <v>0</v>
          </cell>
          <cell r="B553" t="str">
            <v>Perno Ø  - A325   3/4'' x 2 1/2''</v>
          </cell>
          <cell r="C553">
            <v>12</v>
          </cell>
          <cell r="D553">
            <v>5.0000000000000121E-2</v>
          </cell>
          <cell r="E553" t="str">
            <v>Ud</v>
          </cell>
          <cell r="F553">
            <v>36.347457627118644</v>
          </cell>
          <cell r="G553">
            <v>6.54</v>
          </cell>
          <cell r="H553">
            <v>540.38</v>
          </cell>
          <cell r="I553">
            <v>0</v>
          </cell>
        </row>
        <row r="554">
          <cell r="B554" t="str">
            <v>Pinturas</v>
          </cell>
        </row>
        <row r="555">
          <cell r="B555" t="str">
            <v>Pintura Multi-Purpose Epoxy Haze Gray</v>
          </cell>
          <cell r="C555">
            <v>9.9096576000000006E-2</v>
          </cell>
          <cell r="D555">
            <v>9.1166015665364655E-3</v>
          </cell>
          <cell r="E555" t="str">
            <v>cub</v>
          </cell>
          <cell r="F555">
            <v>5925.0254237288136</v>
          </cell>
          <cell r="G555">
            <v>1066.5</v>
          </cell>
          <cell r="H555">
            <v>699.15</v>
          </cell>
        </row>
        <row r="556">
          <cell r="B556" t="str">
            <v>Pintura High Gloss Urethane Gris Perla</v>
          </cell>
          <cell r="C556">
            <v>4.9548288000000003E-2</v>
          </cell>
          <cell r="D556">
            <v>9.1166015665364655E-3</v>
          </cell>
          <cell r="E556" t="str">
            <v>Gls</v>
          </cell>
          <cell r="F556">
            <v>2154.5508474576272</v>
          </cell>
          <cell r="G556">
            <v>387.82</v>
          </cell>
          <cell r="H556">
            <v>127.12</v>
          </cell>
        </row>
        <row r="557">
          <cell r="B557" t="str">
            <v>Miscelaneos</v>
          </cell>
        </row>
        <row r="558">
          <cell r="B558" t="str">
            <v>Electrodo E70XX Universal 1/8''</v>
          </cell>
          <cell r="C558">
            <v>0</v>
          </cell>
          <cell r="D558">
            <v>0</v>
          </cell>
          <cell r="E558" t="str">
            <v>Lbs</v>
          </cell>
          <cell r="F558">
            <v>98</v>
          </cell>
          <cell r="G558">
            <v>17.64</v>
          </cell>
          <cell r="H558">
            <v>0</v>
          </cell>
        </row>
        <row r="559">
          <cell r="B559" t="str">
            <v>Acetileno 390</v>
          </cell>
          <cell r="C559">
            <v>0</v>
          </cell>
          <cell r="D559">
            <v>0</v>
          </cell>
          <cell r="E559" t="str">
            <v>p3</v>
          </cell>
          <cell r="F559">
            <v>9.6525423728813564</v>
          </cell>
          <cell r="G559">
            <v>1.74</v>
          </cell>
          <cell r="H559">
            <v>0</v>
          </cell>
        </row>
        <row r="560">
          <cell r="B560" t="str">
            <v>Oxigeno Industrial 220</v>
          </cell>
          <cell r="C560">
            <v>0</v>
          </cell>
          <cell r="D560">
            <v>0</v>
          </cell>
          <cell r="E560" t="str">
            <v>p3</v>
          </cell>
          <cell r="F560">
            <v>2.6864406779661016</v>
          </cell>
          <cell r="G560">
            <v>0.48</v>
          </cell>
          <cell r="H560">
            <v>0</v>
          </cell>
        </row>
        <row r="561">
          <cell r="B561" t="str">
            <v>Disco p/ esmerilar</v>
          </cell>
          <cell r="C561">
            <v>2</v>
          </cell>
          <cell r="D561">
            <v>0</v>
          </cell>
          <cell r="E561" t="str">
            <v>Ud</v>
          </cell>
          <cell r="F561">
            <v>150</v>
          </cell>
          <cell r="G561">
            <v>27</v>
          </cell>
          <cell r="H561">
            <v>354</v>
          </cell>
        </row>
        <row r="562">
          <cell r="B562" t="str">
            <v>Mano de Obra</v>
          </cell>
        </row>
        <row r="563">
          <cell r="B563" t="str">
            <v>Fabricación</v>
          </cell>
        </row>
        <row r="564">
          <cell r="B564" t="str">
            <v>SandBlasting Superficie Metálicas</v>
          </cell>
          <cell r="C564">
            <v>1.4864486400000001</v>
          </cell>
          <cell r="D564">
            <v>2.3891575560928175E-3</v>
          </cell>
          <cell r="E564" t="str">
            <v>m2</v>
          </cell>
          <cell r="F564">
            <v>169.5</v>
          </cell>
          <cell r="G564">
            <v>30.51</v>
          </cell>
          <cell r="H564">
            <v>298.01</v>
          </cell>
        </row>
        <row r="565">
          <cell r="B565" t="str">
            <v>Fabricación Estructura Metalica - Placa</v>
          </cell>
          <cell r="C565">
            <v>0.1164</v>
          </cell>
          <cell r="D565">
            <v>3.0927835051546324E-2</v>
          </cell>
          <cell r="E565" t="str">
            <v>ton</v>
          </cell>
          <cell r="F565">
            <v>22000</v>
          </cell>
          <cell r="G565">
            <v>3960</v>
          </cell>
          <cell r="H565">
            <v>3115.2</v>
          </cell>
        </row>
        <row r="566">
          <cell r="B566" t="str">
            <v>Pintura de Taller</v>
          </cell>
        </row>
        <row r="567">
          <cell r="B567" t="str">
            <v>MO-1001-12 [PEM] Pintor Estructura Metálica</v>
          </cell>
          <cell r="C567">
            <v>0.25</v>
          </cell>
          <cell r="D567">
            <v>0.20000000000000018</v>
          </cell>
          <cell r="E567" t="str">
            <v>Día</v>
          </cell>
          <cell r="F567">
            <v>737.38099547511399</v>
          </cell>
          <cell r="G567">
            <v>132.72999999999999</v>
          </cell>
          <cell r="H567">
            <v>261.02999999999997</v>
          </cell>
        </row>
        <row r="568">
          <cell r="B568" t="str">
            <v>MO-1001-13 [AEM] Armadores Estructuras Metálica</v>
          </cell>
          <cell r="C568">
            <v>0.25</v>
          </cell>
          <cell r="D568">
            <v>0.20000000000000018</v>
          </cell>
          <cell r="E568" t="str">
            <v>Día</v>
          </cell>
          <cell r="F568">
            <v>1124.7393665158368</v>
          </cell>
          <cell r="G568">
            <v>202.45</v>
          </cell>
          <cell r="H568">
            <v>398.16</v>
          </cell>
        </row>
        <row r="569">
          <cell r="B569" t="str">
            <v>MO-1001-14 [AyEM] Ayudante Estructuras Metálica</v>
          </cell>
          <cell r="C569">
            <v>0.25</v>
          </cell>
          <cell r="D569">
            <v>0.20000000000000018</v>
          </cell>
          <cell r="E569" t="str">
            <v>Día</v>
          </cell>
          <cell r="F569">
            <v>866.50045248868685</v>
          </cell>
          <cell r="G569">
            <v>155.97</v>
          </cell>
          <cell r="H569">
            <v>306.74</v>
          </cell>
        </row>
        <row r="570">
          <cell r="B570" t="str">
            <v>Servicios, Herramientas y Equipos</v>
          </cell>
        </row>
        <row r="571">
          <cell r="B571" t="str">
            <v>Compresor p/ Pintura</v>
          </cell>
          <cell r="C571">
            <v>2</v>
          </cell>
          <cell r="D571">
            <v>0</v>
          </cell>
          <cell r="E571" t="str">
            <v>Hr</v>
          </cell>
          <cell r="F571">
            <v>63.56</v>
          </cell>
          <cell r="G571">
            <v>11.44</v>
          </cell>
          <cell r="H571">
            <v>150</v>
          </cell>
        </row>
        <row r="572">
          <cell r="A572">
            <v>50.833333333333329</v>
          </cell>
          <cell r="B572" t="str">
            <v>Conexión a Momento y Cortante Viga - Viga [ W16 @ W16 ]</v>
          </cell>
          <cell r="C572">
            <v>1</v>
          </cell>
          <cell r="E572" t="str">
            <v>Ud</v>
          </cell>
          <cell r="G572">
            <v>58.705970790378011</v>
          </cell>
          <cell r="I572">
            <v>13666.75</v>
          </cell>
        </row>
        <row r="574">
          <cell r="A574">
            <v>51.833333333333329</v>
          </cell>
          <cell r="B574" t="str">
            <v>Análisis de Precio Unitario de 1.00 Ud de Conexión a Momento y Cortante Viga - Col [ W16 @ W12 ] - { Patin }:</v>
          </cell>
        </row>
        <row r="575">
          <cell r="B575" t="str">
            <v>Materiales</v>
          </cell>
        </row>
        <row r="576">
          <cell r="A576" t="str">
            <v>lbm</v>
          </cell>
          <cell r="B576" t="str">
            <v>Moment Plate</v>
          </cell>
          <cell r="I576" t="str">
            <v>Perimeter</v>
          </cell>
        </row>
        <row r="577">
          <cell r="A577">
            <v>20.416666666666664</v>
          </cell>
          <cell r="B577" t="str">
            <v>Plate 1/2 ''</v>
          </cell>
          <cell r="C577">
            <v>0.75</v>
          </cell>
          <cell r="D577">
            <v>0.05</v>
          </cell>
          <cell r="E577" t="str">
            <v>p2</v>
          </cell>
          <cell r="F577">
            <v>551.24999999999989</v>
          </cell>
          <cell r="G577">
            <v>99.23</v>
          </cell>
          <cell r="H577">
            <v>512.25</v>
          </cell>
          <cell r="I577">
            <v>2</v>
          </cell>
        </row>
        <row r="578">
          <cell r="A578">
            <v>0</v>
          </cell>
          <cell r="B578" t="str">
            <v>Perno Ø  - A325   3/4'' x 2 1/2''</v>
          </cell>
          <cell r="C578">
            <v>12</v>
          </cell>
          <cell r="D578">
            <v>0</v>
          </cell>
          <cell r="E578" t="str">
            <v>Ud</v>
          </cell>
          <cell r="F578">
            <v>36.347457627118644</v>
          </cell>
          <cell r="G578">
            <v>6.54</v>
          </cell>
          <cell r="H578">
            <v>514.65</v>
          </cell>
        </row>
        <row r="579">
          <cell r="B579" t="str">
            <v>Shear Plate</v>
          </cell>
        </row>
        <row r="580">
          <cell r="A580">
            <v>19.399999999999999</v>
          </cell>
          <cell r="B580" t="str">
            <v>2L4X4X3/8</v>
          </cell>
          <cell r="C580">
            <v>12</v>
          </cell>
          <cell r="D580">
            <v>0</v>
          </cell>
          <cell r="E580" t="str">
            <v>pl</v>
          </cell>
          <cell r="F580">
            <v>523.79999999999995</v>
          </cell>
          <cell r="G580">
            <v>94.28</v>
          </cell>
          <cell r="H580">
            <v>7416.96</v>
          </cell>
          <cell r="I580">
            <v>1.3333333333333333</v>
          </cell>
        </row>
        <row r="581">
          <cell r="A581">
            <v>0</v>
          </cell>
          <cell r="B581" t="str">
            <v>Perno Ø  - A325   3/4'' x 2 1/2''</v>
          </cell>
          <cell r="C581">
            <v>12</v>
          </cell>
          <cell r="D581">
            <v>5.0000000000000121E-2</v>
          </cell>
          <cell r="E581" t="str">
            <v>Ud</v>
          </cell>
          <cell r="F581">
            <v>36.347457627118644</v>
          </cell>
          <cell r="G581">
            <v>6.54</v>
          </cell>
          <cell r="H581">
            <v>540.38</v>
          </cell>
          <cell r="I581">
            <v>0</v>
          </cell>
        </row>
        <row r="582">
          <cell r="B582" t="str">
            <v>Pinturas</v>
          </cell>
        </row>
        <row r="583">
          <cell r="B583" t="str">
            <v>Pintura Multi-Purpose Epoxy Haze Gray</v>
          </cell>
          <cell r="C583">
            <v>0.10838688</v>
          </cell>
          <cell r="D583">
            <v>1.4882982146916635E-2</v>
          </cell>
          <cell r="E583" t="str">
            <v>cub</v>
          </cell>
          <cell r="F583">
            <v>5925.0254237288136</v>
          </cell>
          <cell r="G583">
            <v>1066.5</v>
          </cell>
          <cell r="H583">
            <v>769.07</v>
          </cell>
        </row>
        <row r="584">
          <cell r="B584" t="str">
            <v>Pintura High Gloss Urethane Gris Perla</v>
          </cell>
          <cell r="C584">
            <v>5.4193440000000002E-2</v>
          </cell>
          <cell r="D584">
            <v>0.10714507143299992</v>
          </cell>
          <cell r="E584" t="str">
            <v>Gls</v>
          </cell>
          <cell r="F584">
            <v>2154.5508474576272</v>
          </cell>
          <cell r="G584">
            <v>387.82</v>
          </cell>
          <cell r="H584">
            <v>152.54</v>
          </cell>
        </row>
        <row r="585">
          <cell r="B585" t="str">
            <v>Miscelaneos</v>
          </cell>
        </row>
        <row r="586">
          <cell r="B586" t="str">
            <v>Electrodo E70XX Universal 1/8''</v>
          </cell>
          <cell r="C586">
            <v>0</v>
          </cell>
          <cell r="D586">
            <v>0</v>
          </cell>
          <cell r="E586" t="str">
            <v>Lbs</v>
          </cell>
          <cell r="F586">
            <v>98</v>
          </cell>
          <cell r="G586">
            <v>17.64</v>
          </cell>
          <cell r="H586">
            <v>0</v>
          </cell>
        </row>
        <row r="587">
          <cell r="B587" t="str">
            <v>Acetileno 390</v>
          </cell>
          <cell r="C587">
            <v>0</v>
          </cell>
          <cell r="D587">
            <v>0</v>
          </cell>
          <cell r="E587" t="str">
            <v>p3</v>
          </cell>
          <cell r="F587">
            <v>9.6525423728813564</v>
          </cell>
          <cell r="G587">
            <v>1.74</v>
          </cell>
          <cell r="H587">
            <v>0</v>
          </cell>
        </row>
        <row r="588">
          <cell r="B588" t="str">
            <v>Oxigeno Industrial 220</v>
          </cell>
          <cell r="C588">
            <v>0</v>
          </cell>
          <cell r="D588">
            <v>0</v>
          </cell>
          <cell r="E588" t="str">
            <v>p3</v>
          </cell>
          <cell r="F588">
            <v>2.6864406779661016</v>
          </cell>
          <cell r="G588">
            <v>0.48</v>
          </cell>
          <cell r="H588">
            <v>0</v>
          </cell>
        </row>
        <row r="589">
          <cell r="B589" t="str">
            <v>Disco p/ esmerilar</v>
          </cell>
          <cell r="C589">
            <v>2</v>
          </cell>
          <cell r="D589">
            <v>0</v>
          </cell>
          <cell r="E589" t="str">
            <v>Ud</v>
          </cell>
          <cell r="F589">
            <v>150</v>
          </cell>
          <cell r="G589">
            <v>27</v>
          </cell>
          <cell r="H589">
            <v>354</v>
          </cell>
        </row>
        <row r="590">
          <cell r="B590" t="str">
            <v>Mano de Obra</v>
          </cell>
        </row>
        <row r="591">
          <cell r="B591" t="str">
            <v>Fabricación</v>
          </cell>
        </row>
        <row r="592">
          <cell r="B592" t="str">
            <v>SandBlasting Superficie Metálicas</v>
          </cell>
          <cell r="C592">
            <v>1.6258032</v>
          </cell>
          <cell r="D592">
            <v>2.5813702421056323E-3</v>
          </cell>
          <cell r="E592" t="str">
            <v>m2</v>
          </cell>
          <cell r="F592">
            <v>169.5</v>
          </cell>
          <cell r="G592">
            <v>30.51</v>
          </cell>
          <cell r="H592">
            <v>326.02</v>
          </cell>
        </row>
        <row r="593">
          <cell r="B593" t="str">
            <v>Fabricación Estructura Metalica - Placa</v>
          </cell>
          <cell r="C593">
            <v>0.12405624999999999</v>
          </cell>
          <cell r="D593">
            <v>4.7911733588593977E-2</v>
          </cell>
          <cell r="E593" t="str">
            <v>ton</v>
          </cell>
          <cell r="F593">
            <v>22000</v>
          </cell>
          <cell r="G593">
            <v>3960</v>
          </cell>
          <cell r="H593">
            <v>3374.8</v>
          </cell>
        </row>
        <row r="594">
          <cell r="B594" t="str">
            <v>Pintura de Taller</v>
          </cell>
        </row>
        <row r="595">
          <cell r="B595" t="str">
            <v>MO-1001-12 [PEM] Pintor Estructura Metálica</v>
          </cell>
          <cell r="C595">
            <v>0.25</v>
          </cell>
          <cell r="D595">
            <v>0.20000000000000018</v>
          </cell>
          <cell r="E595" t="str">
            <v>Día</v>
          </cell>
          <cell r="F595">
            <v>737.38099547511399</v>
          </cell>
          <cell r="G595">
            <v>132.72999999999999</v>
          </cell>
          <cell r="H595">
            <v>261.02999999999997</v>
          </cell>
        </row>
        <row r="596">
          <cell r="B596" t="str">
            <v>MO-1001-13 [AEM] Armadores Estructuras Metálica</v>
          </cell>
          <cell r="C596">
            <v>0.25</v>
          </cell>
          <cell r="D596">
            <v>0.20000000000000018</v>
          </cell>
          <cell r="E596" t="str">
            <v>Día</v>
          </cell>
          <cell r="F596">
            <v>1124.7393665158368</v>
          </cell>
          <cell r="G596">
            <v>202.45</v>
          </cell>
          <cell r="H596">
            <v>398.16</v>
          </cell>
        </row>
        <row r="597">
          <cell r="B597" t="str">
            <v>MO-1001-14 [AyEM] Ayudante Estructuras Metálica</v>
          </cell>
          <cell r="C597">
            <v>0.25</v>
          </cell>
          <cell r="D597">
            <v>0.20000000000000018</v>
          </cell>
          <cell r="E597" t="str">
            <v>Día</v>
          </cell>
          <cell r="F597">
            <v>866.50045248868685</v>
          </cell>
          <cell r="G597">
            <v>155.97</v>
          </cell>
          <cell r="H597">
            <v>306.74</v>
          </cell>
        </row>
        <row r="598">
          <cell r="B598" t="str">
            <v>Servicios, Herramientas y Equipos</v>
          </cell>
        </row>
        <row r="599">
          <cell r="B599" t="str">
            <v>Compresor p/ Pintura</v>
          </cell>
          <cell r="C599">
            <v>2</v>
          </cell>
          <cell r="D599">
            <v>0</v>
          </cell>
          <cell r="E599" t="str">
            <v>Hr</v>
          </cell>
          <cell r="F599">
            <v>63.56</v>
          </cell>
          <cell r="G599">
            <v>11.44</v>
          </cell>
          <cell r="H599">
            <v>150</v>
          </cell>
        </row>
        <row r="600">
          <cell r="A600">
            <v>51.833333333333329</v>
          </cell>
          <cell r="B600" t="str">
            <v>Conexión a Momento y Cortante Viga - Col [ W16 @ W12 ] - { Patin }</v>
          </cell>
          <cell r="C600">
            <v>1</v>
          </cell>
          <cell r="E600" t="str">
            <v>Ud</v>
          </cell>
          <cell r="G600">
            <v>60.765177087006919</v>
          </cell>
          <cell r="I600">
            <v>15076.6</v>
          </cell>
        </row>
        <row r="602">
          <cell r="A602">
            <v>52.833333333333329</v>
          </cell>
          <cell r="B602" t="str">
            <v>Análisis de Precio Unitario de 1.00 Ud de Conexión a Momento y Cortante Viga - Col [ W16 @ W12 ] - { Alma }:</v>
          </cell>
        </row>
        <row r="603">
          <cell r="B603" t="str">
            <v>Materiales</v>
          </cell>
        </row>
        <row r="604">
          <cell r="A604" t="str">
            <v>lbm</v>
          </cell>
          <cell r="B604" t="str">
            <v>Moment Plate</v>
          </cell>
          <cell r="I604" t="str">
            <v>Perimeter</v>
          </cell>
        </row>
        <row r="605">
          <cell r="A605">
            <v>20.416666666666664</v>
          </cell>
          <cell r="B605" t="str">
            <v>Plate 1/2 ''</v>
          </cell>
          <cell r="C605">
            <v>2.3541666666666665</v>
          </cell>
          <cell r="D605">
            <v>0.05</v>
          </cell>
          <cell r="E605" t="str">
            <v>p2</v>
          </cell>
          <cell r="F605">
            <v>551.24999999999989</v>
          </cell>
          <cell r="G605">
            <v>99.23</v>
          </cell>
          <cell r="H605">
            <v>1607.91</v>
          </cell>
          <cell r="I605">
            <v>2</v>
          </cell>
        </row>
        <row r="606">
          <cell r="A606">
            <v>0</v>
          </cell>
          <cell r="B606" t="str">
            <v>Perno Ø  - A325   3/4'' x 2 1/2''</v>
          </cell>
          <cell r="C606">
            <v>12</v>
          </cell>
          <cell r="D606">
            <v>0</v>
          </cell>
          <cell r="E606" t="str">
            <v>Ud</v>
          </cell>
          <cell r="F606">
            <v>36.347457627118644</v>
          </cell>
          <cell r="G606">
            <v>6.54</v>
          </cell>
          <cell r="H606">
            <v>514.65</v>
          </cell>
        </row>
        <row r="607">
          <cell r="B607" t="str">
            <v>Shear Plate</v>
          </cell>
        </row>
        <row r="608">
          <cell r="A608">
            <v>15.3125</v>
          </cell>
          <cell r="B608" t="str">
            <v>Plate 3/8 ''</v>
          </cell>
          <cell r="C608">
            <v>2.3541666666666665</v>
          </cell>
          <cell r="D608">
            <v>0</v>
          </cell>
          <cell r="E608" t="str">
            <v>p2</v>
          </cell>
          <cell r="F608">
            <v>413.4375</v>
          </cell>
          <cell r="G608">
            <v>74.42</v>
          </cell>
          <cell r="H608">
            <v>1148.5</v>
          </cell>
          <cell r="I608">
            <v>24</v>
          </cell>
        </row>
        <row r="609">
          <cell r="A609">
            <v>0</v>
          </cell>
          <cell r="B609" t="str">
            <v>Perno Ø  - A325   3/4'' x 2 1/2''</v>
          </cell>
          <cell r="C609">
            <v>12</v>
          </cell>
          <cell r="D609">
            <v>5.0000000000000121E-2</v>
          </cell>
          <cell r="E609" t="str">
            <v>Ud</v>
          </cell>
          <cell r="F609">
            <v>36.347457627118644</v>
          </cell>
          <cell r="G609">
            <v>6.54</v>
          </cell>
          <cell r="H609">
            <v>540.38</v>
          </cell>
          <cell r="I609">
            <v>0</v>
          </cell>
        </row>
        <row r="610">
          <cell r="B610" t="str">
            <v>Pinturas</v>
          </cell>
        </row>
        <row r="611">
          <cell r="B611" t="str">
            <v>Pintura Multi-Purpose Epoxy Haze Gray</v>
          </cell>
          <cell r="C611">
            <v>0.37909601600000004</v>
          </cell>
          <cell r="D611">
            <v>2.3845779481891701E-3</v>
          </cell>
          <cell r="E611" t="str">
            <v>cub</v>
          </cell>
          <cell r="F611">
            <v>5925.0254237288136</v>
          </cell>
          <cell r="G611">
            <v>1066.5</v>
          </cell>
          <cell r="H611">
            <v>2656.78</v>
          </cell>
        </row>
        <row r="612">
          <cell r="B612" t="str">
            <v>Pintura High Gloss Urethane Gris Perla</v>
          </cell>
          <cell r="C612">
            <v>0.18954800800000002</v>
          </cell>
          <cell r="D612">
            <v>2.3845779481891701E-3</v>
          </cell>
          <cell r="E612" t="str">
            <v>Gls</v>
          </cell>
          <cell r="F612">
            <v>2154.5508474576272</v>
          </cell>
          <cell r="G612">
            <v>387.82</v>
          </cell>
          <cell r="H612">
            <v>483.05</v>
          </cell>
        </row>
        <row r="613">
          <cell r="B613" t="str">
            <v>Miscelaneos</v>
          </cell>
        </row>
        <row r="614">
          <cell r="B614" t="str">
            <v>Electrodo E70XX Universal 1/8''</v>
          </cell>
          <cell r="C614">
            <v>0</v>
          </cell>
          <cell r="D614">
            <v>0</v>
          </cell>
          <cell r="E614" t="str">
            <v>Lbs</v>
          </cell>
          <cell r="F614">
            <v>98</v>
          </cell>
          <cell r="G614">
            <v>17.64</v>
          </cell>
          <cell r="H614">
            <v>0</v>
          </cell>
        </row>
        <row r="615">
          <cell r="B615" t="str">
            <v>Acetileno 390</v>
          </cell>
          <cell r="C615">
            <v>0</v>
          </cell>
          <cell r="D615">
            <v>0</v>
          </cell>
          <cell r="E615" t="str">
            <v>p3</v>
          </cell>
          <cell r="F615">
            <v>9.6525423728813564</v>
          </cell>
          <cell r="G615">
            <v>1.74</v>
          </cell>
          <cell r="H615">
            <v>0</v>
          </cell>
        </row>
        <row r="616">
          <cell r="B616" t="str">
            <v>Oxigeno Industrial 220</v>
          </cell>
          <cell r="C616">
            <v>0</v>
          </cell>
          <cell r="D616">
            <v>0</v>
          </cell>
          <cell r="E616" t="str">
            <v>p3</v>
          </cell>
          <cell r="F616">
            <v>2.6864406779661016</v>
          </cell>
          <cell r="G616">
            <v>0.48</v>
          </cell>
          <cell r="H616">
            <v>0</v>
          </cell>
        </row>
        <row r="617">
          <cell r="B617" t="str">
            <v>Disco p/ esmerilar</v>
          </cell>
          <cell r="C617">
            <v>2</v>
          </cell>
          <cell r="D617">
            <v>0</v>
          </cell>
          <cell r="E617" t="str">
            <v>Ud</v>
          </cell>
          <cell r="F617">
            <v>150</v>
          </cell>
          <cell r="G617">
            <v>27</v>
          </cell>
          <cell r="H617">
            <v>354</v>
          </cell>
        </row>
        <row r="618">
          <cell r="B618" t="str">
            <v>Mano de Obra</v>
          </cell>
        </row>
        <row r="619">
          <cell r="B619" t="str">
            <v>Fabricación</v>
          </cell>
        </row>
        <row r="620">
          <cell r="B620" t="str">
            <v>SandBlasting Superficie Metálicas</v>
          </cell>
          <cell r="C620">
            <v>5.6864402400000005</v>
          </cell>
          <cell r="D620">
            <v>6.2600851319241364E-4</v>
          </cell>
          <cell r="E620" t="str">
            <v>m2</v>
          </cell>
          <cell r="F620">
            <v>169.5</v>
          </cell>
          <cell r="G620">
            <v>30.51</v>
          </cell>
          <cell r="H620">
            <v>1138.06</v>
          </cell>
        </row>
        <row r="621">
          <cell r="B621" t="str">
            <v>Fabricación Estructura Metalica - Placa</v>
          </cell>
          <cell r="C621">
            <v>4.2056206597222222E-2</v>
          </cell>
          <cell r="D621">
            <v>0.18888516215588647</v>
          </cell>
          <cell r="E621" t="str">
            <v>ton</v>
          </cell>
          <cell r="F621">
            <v>22000</v>
          </cell>
          <cell r="G621">
            <v>3960</v>
          </cell>
          <cell r="H621">
            <v>1298</v>
          </cell>
        </row>
        <row r="622">
          <cell r="B622" t="str">
            <v>Pintura de Taller</v>
          </cell>
        </row>
        <row r="623">
          <cell r="B623" t="str">
            <v>MO-1001-12 [PEM] Pintor Estructura Metálica</v>
          </cell>
          <cell r="C623">
            <v>0.25</v>
          </cell>
          <cell r="D623">
            <v>0.20000000000000018</v>
          </cell>
          <cell r="E623" t="str">
            <v>Día</v>
          </cell>
          <cell r="F623">
            <v>737.38099547511399</v>
          </cell>
          <cell r="G623">
            <v>132.72999999999999</v>
          </cell>
          <cell r="H623">
            <v>261.02999999999997</v>
          </cell>
        </row>
        <row r="624">
          <cell r="B624" t="str">
            <v>MO-1001-13 [AEM] Armadores Estructuras Metálica</v>
          </cell>
          <cell r="C624">
            <v>0.25</v>
          </cell>
          <cell r="D624">
            <v>0.20000000000000018</v>
          </cell>
          <cell r="E624" t="str">
            <v>Día</v>
          </cell>
          <cell r="F624">
            <v>1124.7393665158368</v>
          </cell>
          <cell r="G624">
            <v>202.45</v>
          </cell>
          <cell r="H624">
            <v>398.16</v>
          </cell>
        </row>
        <row r="625">
          <cell r="B625" t="str">
            <v>MO-1001-14 [AyEM] Ayudante Estructuras Metálica</v>
          </cell>
          <cell r="C625">
            <v>0.25</v>
          </cell>
          <cell r="D625">
            <v>0.20000000000000018</v>
          </cell>
          <cell r="E625" t="str">
            <v>Día</v>
          </cell>
          <cell r="F625">
            <v>866.50045248868685</v>
          </cell>
          <cell r="G625">
            <v>155.97</v>
          </cell>
          <cell r="H625">
            <v>306.74</v>
          </cell>
        </row>
        <row r="626">
          <cell r="B626" t="str">
            <v>Servicios, Herramientas y Equipos</v>
          </cell>
        </row>
        <row r="627">
          <cell r="B627" t="str">
            <v>Compresor p/ Pintura</v>
          </cell>
          <cell r="C627">
            <v>2</v>
          </cell>
          <cell r="D627">
            <v>0</v>
          </cell>
          <cell r="E627" t="str">
            <v>Hr</v>
          </cell>
          <cell r="F627">
            <v>63.56</v>
          </cell>
          <cell r="G627">
            <v>11.44</v>
          </cell>
          <cell r="H627">
            <v>150</v>
          </cell>
        </row>
        <row r="628">
          <cell r="A628">
            <v>52.833333333333329</v>
          </cell>
          <cell r="B628" t="str">
            <v>Conexión a Momento y Cortante Viga - Col [ W16 @ W12 ] - { Alma }</v>
          </cell>
          <cell r="C628">
            <v>1</v>
          </cell>
          <cell r="E628" t="str">
            <v>Ud</v>
          </cell>
          <cell r="G628">
            <v>129.08035315668621</v>
          </cell>
          <cell r="I628">
            <v>10857.26</v>
          </cell>
        </row>
        <row r="630">
          <cell r="A630">
            <v>53.833333333333329</v>
          </cell>
          <cell r="B630" t="str">
            <v>Análisis de Precio Unitario de 1.00 Ud de Conexión Terminal de Viga - VIGA ha [ W16 @ V1-Y ] { End Tab }:</v>
          </cell>
        </row>
        <row r="631">
          <cell r="B631" t="str">
            <v>Materiales</v>
          </cell>
        </row>
        <row r="632">
          <cell r="A632" t="str">
            <v>lbm</v>
          </cell>
          <cell r="B632" t="str">
            <v>END TAB</v>
          </cell>
          <cell r="I632" t="str">
            <v>Perimeter</v>
          </cell>
        </row>
        <row r="633">
          <cell r="A633">
            <v>20.416666666666664</v>
          </cell>
          <cell r="B633" t="str">
            <v>Plate 1/2 ''</v>
          </cell>
          <cell r="C633">
            <v>0.62282986111111116</v>
          </cell>
          <cell r="D633">
            <v>0.05</v>
          </cell>
          <cell r="E633" t="str">
            <v>p2</v>
          </cell>
          <cell r="F633">
            <v>551.24999999999989</v>
          </cell>
          <cell r="G633">
            <v>99.23</v>
          </cell>
          <cell r="H633">
            <v>425.4</v>
          </cell>
          <cell r="I633">
            <v>2</v>
          </cell>
        </row>
        <row r="634">
          <cell r="A634">
            <v>0</v>
          </cell>
          <cell r="B634" t="str">
            <v>Perno ø 3/4'' x 6'' F1554 A36</v>
          </cell>
          <cell r="C634">
            <v>4</v>
          </cell>
          <cell r="D634">
            <v>0</v>
          </cell>
          <cell r="E634" t="str">
            <v>Ud</v>
          </cell>
          <cell r="F634">
            <v>98</v>
          </cell>
          <cell r="G634">
            <v>17.64</v>
          </cell>
          <cell r="H634">
            <v>462.56</v>
          </cell>
        </row>
        <row r="635">
          <cell r="B635" t="str">
            <v>Shear Plate</v>
          </cell>
        </row>
        <row r="636">
          <cell r="A636">
            <v>15.3125</v>
          </cell>
          <cell r="B636" t="str">
            <v>Plate 3/8 ''</v>
          </cell>
          <cell r="C636">
            <v>0</v>
          </cell>
          <cell r="D636">
            <v>0</v>
          </cell>
          <cell r="E636" t="str">
            <v>p2</v>
          </cell>
          <cell r="F636">
            <v>413.4375</v>
          </cell>
          <cell r="G636">
            <v>74.42</v>
          </cell>
          <cell r="H636">
            <v>0</v>
          </cell>
          <cell r="I636">
            <v>24</v>
          </cell>
        </row>
        <row r="637">
          <cell r="A637">
            <v>0</v>
          </cell>
          <cell r="B637" t="str">
            <v>Perno Ø  - A325   3/4'' x 2 1/2''</v>
          </cell>
          <cell r="C637">
            <v>0</v>
          </cell>
          <cell r="D637">
            <v>0</v>
          </cell>
          <cell r="E637" t="str">
            <v>Ud</v>
          </cell>
          <cell r="F637">
            <v>36.347457627118644</v>
          </cell>
          <cell r="G637">
            <v>6.54</v>
          </cell>
          <cell r="H637">
            <v>0</v>
          </cell>
          <cell r="I637">
            <v>0</v>
          </cell>
        </row>
        <row r="638">
          <cell r="B638" t="str">
            <v>Pinturas</v>
          </cell>
        </row>
        <row r="639">
          <cell r="B639" t="str">
            <v>Pintura Multi-Purpose Epoxy Haze Gray</v>
          </cell>
          <cell r="C639">
            <v>7.7150383333333327E-3</v>
          </cell>
          <cell r="D639">
            <v>0.29616983972643918</v>
          </cell>
          <cell r="E639" t="str">
            <v>cub</v>
          </cell>
          <cell r="F639">
            <v>5925.0254237288136</v>
          </cell>
          <cell r="G639">
            <v>1066.5</v>
          </cell>
          <cell r="H639">
            <v>69.92</v>
          </cell>
        </row>
        <row r="640">
          <cell r="B640" t="str">
            <v>Pintura High Gloss Urethane Gris Perla</v>
          </cell>
          <cell r="C640">
            <v>3.8575191666666664E-3</v>
          </cell>
          <cell r="D640">
            <v>1.5923396794528781</v>
          </cell>
          <cell r="E640" t="str">
            <v>Gls</v>
          </cell>
          <cell r="F640">
            <v>2154.5508474576272</v>
          </cell>
          <cell r="G640">
            <v>387.82</v>
          </cell>
          <cell r="H640">
            <v>25.42</v>
          </cell>
        </row>
        <row r="641">
          <cell r="B641" t="str">
            <v>Miscelaneos</v>
          </cell>
        </row>
        <row r="642">
          <cell r="B642" t="str">
            <v>Electrodo E70XX Universal 1/8''</v>
          </cell>
          <cell r="C642">
            <v>0</v>
          </cell>
          <cell r="D642">
            <v>0</v>
          </cell>
          <cell r="E642" t="str">
            <v>Lbs</v>
          </cell>
          <cell r="F642">
            <v>98</v>
          </cell>
          <cell r="G642">
            <v>17.64</v>
          </cell>
          <cell r="H642">
            <v>0</v>
          </cell>
        </row>
        <row r="643">
          <cell r="B643" t="str">
            <v>Acetileno 390</v>
          </cell>
          <cell r="C643">
            <v>0</v>
          </cell>
          <cell r="D643">
            <v>0</v>
          </cell>
          <cell r="E643" t="str">
            <v>p3</v>
          </cell>
          <cell r="F643">
            <v>9.6525423728813564</v>
          </cell>
          <cell r="G643">
            <v>1.74</v>
          </cell>
          <cell r="H643">
            <v>0</v>
          </cell>
        </row>
        <row r="644">
          <cell r="B644" t="str">
            <v>Oxigeno Industrial 220</v>
          </cell>
          <cell r="C644">
            <v>0</v>
          </cell>
          <cell r="D644">
            <v>0</v>
          </cell>
          <cell r="E644" t="str">
            <v>p3</v>
          </cell>
          <cell r="F644">
            <v>2.6864406779661016</v>
          </cell>
          <cell r="G644">
            <v>0.48</v>
          </cell>
          <cell r="H644">
            <v>0</v>
          </cell>
        </row>
        <row r="645">
          <cell r="B645" t="str">
            <v>Disco p/ esmerilar</v>
          </cell>
          <cell r="C645">
            <v>2</v>
          </cell>
          <cell r="D645">
            <v>0</v>
          </cell>
          <cell r="E645" t="str">
            <v>Ud</v>
          </cell>
          <cell r="F645">
            <v>150</v>
          </cell>
          <cell r="G645">
            <v>27</v>
          </cell>
          <cell r="H645">
            <v>354</v>
          </cell>
        </row>
        <row r="646">
          <cell r="B646" t="str">
            <v>Mano de Obra</v>
          </cell>
        </row>
        <row r="647">
          <cell r="B647" t="str">
            <v>Fabricación</v>
          </cell>
        </row>
        <row r="648">
          <cell r="B648" t="str">
            <v>SandBlasting Superficie Metálicas</v>
          </cell>
          <cell r="C648">
            <v>0.115725575</v>
          </cell>
          <cell r="D648">
            <v>3.6935871781151215E-2</v>
          </cell>
          <cell r="E648" t="str">
            <v>m2</v>
          </cell>
          <cell r="F648">
            <v>169.5</v>
          </cell>
          <cell r="G648">
            <v>30.51</v>
          </cell>
          <cell r="H648">
            <v>24</v>
          </cell>
        </row>
        <row r="649">
          <cell r="B649" t="str">
            <v>Fabricación Estructura Metalica - Placa</v>
          </cell>
          <cell r="C649">
            <v>6.3580548321759255E-3</v>
          </cell>
          <cell r="D649">
            <v>0.57280807793500688</v>
          </cell>
          <cell r="E649" t="str">
            <v>ton</v>
          </cell>
          <cell r="F649">
            <v>22000</v>
          </cell>
          <cell r="G649">
            <v>3960</v>
          </cell>
          <cell r="H649">
            <v>259.60000000000002</v>
          </cell>
        </row>
        <row r="650">
          <cell r="B650" t="str">
            <v>Pintura de Taller</v>
          </cell>
        </row>
        <row r="651">
          <cell r="B651" t="str">
            <v>MO-1001-12 [PEM] Pintor Estructura Metálica</v>
          </cell>
          <cell r="C651">
            <v>0.25</v>
          </cell>
          <cell r="D651">
            <v>0.20000000000000018</v>
          </cell>
          <cell r="E651" t="str">
            <v>Día</v>
          </cell>
          <cell r="F651">
            <v>737.38099547511399</v>
          </cell>
          <cell r="G651">
            <v>132.72999999999999</v>
          </cell>
          <cell r="H651">
            <v>261.02999999999997</v>
          </cell>
        </row>
        <row r="652">
          <cell r="B652" t="str">
            <v>MO-1001-11 [SEM] Soldadores - Estructura Metálica</v>
          </cell>
          <cell r="C652">
            <v>0.25</v>
          </cell>
          <cell r="D652">
            <v>0.20000000000000018</v>
          </cell>
          <cell r="E652" t="str">
            <v>Día</v>
          </cell>
          <cell r="F652">
            <v>1283.4162895927611</v>
          </cell>
          <cell r="G652">
            <v>231.01</v>
          </cell>
          <cell r="H652">
            <v>454.33</v>
          </cell>
        </row>
        <row r="653">
          <cell r="B653" t="str">
            <v>Servicios, Herramientas y Equipos</v>
          </cell>
        </row>
        <row r="654">
          <cell r="B654" t="str">
            <v>Compresor p/ Pintura</v>
          </cell>
          <cell r="C654">
            <v>2</v>
          </cell>
          <cell r="D654">
            <v>0</v>
          </cell>
          <cell r="E654" t="str">
            <v>Hr</v>
          </cell>
          <cell r="F654">
            <v>63.56</v>
          </cell>
          <cell r="G654">
            <v>11.44</v>
          </cell>
          <cell r="H654">
            <v>150</v>
          </cell>
        </row>
        <row r="655">
          <cell r="A655">
            <v>53.833333333333329</v>
          </cell>
          <cell r="B655" t="str">
            <v>Conexión Terminal de Viga - VIGA ha [ W16 @ V1-Y ] { End Tab }</v>
          </cell>
          <cell r="C655">
            <v>1</v>
          </cell>
          <cell r="E655" t="str">
            <v>Ud</v>
          </cell>
          <cell r="G655">
            <v>195.52049059233451</v>
          </cell>
          <cell r="I655">
            <v>2486.2600000000002</v>
          </cell>
        </row>
        <row r="657">
          <cell r="A657">
            <v>54.833333333333329</v>
          </cell>
          <cell r="B657" t="str">
            <v>Análisis de Precio Unitario de 1.00 Ud de Viga Principal W16X26 de 2.00 m + Conexión Terminal de Viga - VIGA ha [ W16 @ V1-Y ] { End Tab } + Conector de cortante Ø 3/4'' x 3'' Autosoldable ( incluye Frabricación &amp; Pintura de Taller):</v>
          </cell>
          <cell r="H657" t="str">
            <v>Terminal</v>
          </cell>
        </row>
        <row r="658">
          <cell r="B658" t="str">
            <v>Materiales</v>
          </cell>
        </row>
        <row r="659">
          <cell r="A659" t="str">
            <v>lbm</v>
          </cell>
          <cell r="B659" t="str">
            <v>Viga Principal</v>
          </cell>
          <cell r="C659">
            <v>2</v>
          </cell>
          <cell r="D659" t="str">
            <v>m</v>
          </cell>
          <cell r="I659" t="str">
            <v>perimeter</v>
          </cell>
        </row>
        <row r="660">
          <cell r="A660">
            <v>26</v>
          </cell>
          <cell r="B660" t="str">
            <v>W16X26</v>
          </cell>
          <cell r="C660">
            <v>13.779527559055119</v>
          </cell>
          <cell r="D660">
            <v>1.5999999999999973E-2</v>
          </cell>
          <cell r="E660" t="str">
            <v>pl</v>
          </cell>
          <cell r="F660">
            <v>702</v>
          </cell>
          <cell r="G660">
            <v>126.36</v>
          </cell>
          <cell r="H660">
            <v>11597.04</v>
          </cell>
          <cell r="I660">
            <v>4.3666666666666663</v>
          </cell>
        </row>
        <row r="661">
          <cell r="B661" t="str">
            <v>Conexión Moment Plate</v>
          </cell>
        </row>
        <row r="662">
          <cell r="A662">
            <v>0</v>
          </cell>
          <cell r="B662" t="str">
            <v>Conexión Terminal de Viga - VIGA ha [ W16 @ V1-Y ] { End Tab }</v>
          </cell>
          <cell r="C662">
            <v>1</v>
          </cell>
          <cell r="D662">
            <v>0</v>
          </cell>
          <cell r="E662" t="str">
            <v>Ud</v>
          </cell>
          <cell r="F662">
            <v>2486.2600000000002</v>
          </cell>
          <cell r="G662">
            <v>0</v>
          </cell>
          <cell r="H662">
            <v>2486.2600000000002</v>
          </cell>
          <cell r="I662">
            <v>0</v>
          </cell>
        </row>
        <row r="663">
          <cell r="A663">
            <v>0</v>
          </cell>
          <cell r="B663" t="str">
            <v>Conector de cortante Ø 3/4'' x 3'' Autosoldable</v>
          </cell>
          <cell r="C663">
            <v>13</v>
          </cell>
          <cell r="D663">
            <v>0</v>
          </cell>
          <cell r="E663" t="str">
            <v>Ud</v>
          </cell>
          <cell r="F663">
            <v>100</v>
          </cell>
          <cell r="G663">
            <v>18</v>
          </cell>
          <cell r="H663">
            <v>1534</v>
          </cell>
          <cell r="I663">
            <v>0</v>
          </cell>
        </row>
        <row r="664">
          <cell r="B664" t="str">
            <v>Mano de Obra</v>
          </cell>
        </row>
        <row r="665">
          <cell r="B665" t="str">
            <v>Frabricación</v>
          </cell>
        </row>
        <row r="666">
          <cell r="B666" t="str">
            <v>SandBlasting Superficie Metálicas</v>
          </cell>
          <cell r="C666">
            <v>5.5900319999999999</v>
          </cell>
          <cell r="D666">
            <v>1.7831740498087745E-3</v>
          </cell>
          <cell r="E666" t="str">
            <v>m2</v>
          </cell>
          <cell r="F666">
            <v>169.5</v>
          </cell>
          <cell r="G666">
            <v>30.51</v>
          </cell>
          <cell r="H666">
            <v>1120.06</v>
          </cell>
        </row>
        <row r="667">
          <cell r="B667" t="str">
            <v>Fabricación Estructura Metalica - Viga</v>
          </cell>
          <cell r="C667">
            <v>0.17913385826771655</v>
          </cell>
          <cell r="D667">
            <v>4.8351648351647146E-3</v>
          </cell>
          <cell r="E667" t="str">
            <v>ton</v>
          </cell>
          <cell r="F667">
            <v>11999.999999999998</v>
          </cell>
          <cell r="G667">
            <v>2160</v>
          </cell>
          <cell r="H667">
            <v>2548.8000000000002</v>
          </cell>
        </row>
        <row r="668">
          <cell r="B668" t="str">
            <v>Fabricación Estructura Metalica - Placa</v>
          </cell>
          <cell r="C668">
            <v>0</v>
          </cell>
          <cell r="D668">
            <v>0</v>
          </cell>
          <cell r="E668" t="str">
            <v>ton</v>
          </cell>
          <cell r="F668">
            <v>22000</v>
          </cell>
          <cell r="G668">
            <v>3960</v>
          </cell>
          <cell r="H668">
            <v>0</v>
          </cell>
        </row>
        <row r="669">
          <cell r="B669" t="str">
            <v>Pintura de Taller</v>
          </cell>
        </row>
        <row r="670">
          <cell r="B670" t="str">
            <v>MO-1001-12 [PEM] Pintor Estructura Metálica</v>
          </cell>
          <cell r="C670">
            <v>1</v>
          </cell>
          <cell r="D670">
            <v>0</v>
          </cell>
          <cell r="E670" t="str">
            <v>Día</v>
          </cell>
          <cell r="F670">
            <v>737.38099547511399</v>
          </cell>
          <cell r="G670">
            <v>132.72999999999999</v>
          </cell>
          <cell r="H670">
            <v>870.11</v>
          </cell>
        </row>
        <row r="671">
          <cell r="B671" t="str">
            <v>MO-1001-13 [AEM] Armadores Estructuras Metálica</v>
          </cell>
          <cell r="C671">
            <v>1</v>
          </cell>
          <cell r="D671">
            <v>0</v>
          </cell>
          <cell r="E671" t="str">
            <v>Día</v>
          </cell>
          <cell r="F671">
            <v>1124.7393665158368</v>
          </cell>
          <cell r="G671">
            <v>202.45</v>
          </cell>
          <cell r="H671">
            <v>1327.19</v>
          </cell>
        </row>
        <row r="672">
          <cell r="B672" t="str">
            <v>MO-1001-14 [AyEM] Ayudante Estructuras Metálica</v>
          </cell>
          <cell r="C672">
            <v>2</v>
          </cell>
          <cell r="D672">
            <v>0</v>
          </cell>
          <cell r="E672" t="str">
            <v>Día</v>
          </cell>
          <cell r="F672">
            <v>866.50045248868685</v>
          </cell>
          <cell r="G672">
            <v>155.97</v>
          </cell>
          <cell r="H672">
            <v>2044.94</v>
          </cell>
        </row>
        <row r="673">
          <cell r="B673" t="str">
            <v>Servicios, Herramientas y Equipos</v>
          </cell>
        </row>
        <row r="674">
          <cell r="B674" t="str">
            <v>Compresor p/ Pintura</v>
          </cell>
          <cell r="C674">
            <v>8</v>
          </cell>
          <cell r="D674">
            <v>0</v>
          </cell>
          <cell r="E674" t="str">
            <v>Hr</v>
          </cell>
          <cell r="F674">
            <v>63.56</v>
          </cell>
          <cell r="G674">
            <v>11.44</v>
          </cell>
          <cell r="H674">
            <v>600</v>
          </cell>
        </row>
        <row r="675">
          <cell r="A675">
            <v>54.833333333333329</v>
          </cell>
          <cell r="B675" t="str">
            <v>Viga Principal W16X26 de 2.00 m + Conexión Terminal de Viga - VIGA ha [ W16 @ V1-Y ] { End Tab } + Conector de cortante Ø 3/4'' x 3'' Autosoldable ( incluye Frabricación &amp; Pintura de Taller)</v>
          </cell>
          <cell r="C675">
            <v>1</v>
          </cell>
          <cell r="E675" t="str">
            <v>Ud</v>
          </cell>
          <cell r="G675">
            <v>67.347402197802197</v>
          </cell>
          <cell r="I675">
            <v>24128.400000000001</v>
          </cell>
        </row>
        <row r="677">
          <cell r="A677">
            <v>55.833333333333329</v>
          </cell>
          <cell r="B677" t="str">
            <v>Análisis de Precio Unitario de 2.00 Ud de Base para Tanque W10X49 + Placa Base Plate 1/2 '' + Esparragos y Pernos: Conector de cortante Ø 3/4'' x 3'' Autosoldable ( incluye Frabricación &amp; Pintura de Taller E Instalación):</v>
          </cell>
        </row>
        <row r="678">
          <cell r="B678" t="str">
            <v>Materiales</v>
          </cell>
        </row>
        <row r="679">
          <cell r="A679" t="str">
            <v>lbm</v>
          </cell>
          <cell r="B679" t="str">
            <v>Base para Tanque</v>
          </cell>
          <cell r="I679" t="str">
            <v>perimeter</v>
          </cell>
        </row>
        <row r="680">
          <cell r="A680">
            <v>49</v>
          </cell>
          <cell r="B680" t="str">
            <v>W10X49</v>
          </cell>
          <cell r="C680">
            <v>17.979002624671914</v>
          </cell>
          <cell r="D680">
            <v>5.1226277372263027E-2</v>
          </cell>
          <cell r="E680" t="str">
            <v>pl</v>
          </cell>
          <cell r="F680">
            <v>1323</v>
          </cell>
          <cell r="G680">
            <v>238.14</v>
          </cell>
          <cell r="H680">
            <v>29505.55</v>
          </cell>
          <cell r="I680">
            <v>4.8866666666666667</v>
          </cell>
        </row>
        <row r="681">
          <cell r="B681" t="str">
            <v>Placa Base</v>
          </cell>
        </row>
        <row r="682">
          <cell r="A682">
            <v>20.416666666666664</v>
          </cell>
          <cell r="B682" t="str">
            <v>Plate 1/2 ''</v>
          </cell>
          <cell r="C682">
            <v>21.86113350004478</v>
          </cell>
          <cell r="D682">
            <v>8.6393736150430778E-3</v>
          </cell>
          <cell r="E682" t="str">
            <v>p2</v>
          </cell>
          <cell r="F682">
            <v>551.24999999999989</v>
          </cell>
          <cell r="G682">
            <v>99.23</v>
          </cell>
          <cell r="H682">
            <v>14343.08</v>
          </cell>
          <cell r="I682">
            <v>2</v>
          </cell>
        </row>
        <row r="683">
          <cell r="B683" t="str">
            <v>Esparragos y Pernos:</v>
          </cell>
        </row>
        <row r="684">
          <cell r="A684">
            <v>0</v>
          </cell>
          <cell r="B684" t="str">
            <v>Conector de cortante Ø 3/4'' x 3'' Autosoldable</v>
          </cell>
          <cell r="C684">
            <v>12</v>
          </cell>
          <cell r="D684">
            <v>5.0000000000000121E-2</v>
          </cell>
          <cell r="E684" t="str">
            <v>Ud</v>
          </cell>
          <cell r="F684">
            <v>100</v>
          </cell>
          <cell r="G684">
            <v>18</v>
          </cell>
          <cell r="H684">
            <v>1486.8</v>
          </cell>
        </row>
        <row r="685">
          <cell r="B685" t="str">
            <v>Conexión Shear plate</v>
          </cell>
        </row>
        <row r="686">
          <cell r="A686">
            <v>31.3</v>
          </cell>
          <cell r="B686" t="str">
            <v>2L4X4X5/8</v>
          </cell>
          <cell r="C686">
            <v>0</v>
          </cell>
          <cell r="D686">
            <v>0</v>
          </cell>
          <cell r="E686" t="str">
            <v>pl</v>
          </cell>
          <cell r="F686">
            <v>845.1</v>
          </cell>
          <cell r="G686">
            <v>152.12</v>
          </cell>
          <cell r="H686">
            <v>0</v>
          </cell>
          <cell r="I686">
            <v>16</v>
          </cell>
        </row>
        <row r="687">
          <cell r="B687" t="str">
            <v>Tornillería (para Vigas Secundarias)</v>
          </cell>
        </row>
        <row r="688">
          <cell r="A688">
            <v>0</v>
          </cell>
          <cell r="B688" t="str">
            <v>Perno Ø  - A325   3/4'' x 1 3/4''</v>
          </cell>
          <cell r="C688">
            <v>0</v>
          </cell>
          <cell r="D688">
            <v>0</v>
          </cell>
          <cell r="E688" t="str">
            <v>Ud</v>
          </cell>
          <cell r="F688">
            <v>31.194915254237291</v>
          </cell>
          <cell r="G688">
            <v>5.62</v>
          </cell>
          <cell r="H688">
            <v>0</v>
          </cell>
          <cell r="I688">
            <v>0</v>
          </cell>
        </row>
        <row r="689">
          <cell r="B689" t="str">
            <v>Perno Ø  - A325   3/4'' x 2 1/4''</v>
          </cell>
          <cell r="C689">
            <v>0</v>
          </cell>
          <cell r="D689">
            <v>0</v>
          </cell>
          <cell r="E689" t="str">
            <v>Ud</v>
          </cell>
          <cell r="F689">
            <v>33.33898305084746</v>
          </cell>
          <cell r="G689">
            <v>6</v>
          </cell>
          <cell r="H689">
            <v>0</v>
          </cell>
        </row>
        <row r="690">
          <cell r="B690" t="str">
            <v>Conectores de Cortante</v>
          </cell>
        </row>
        <row r="691">
          <cell r="A691">
            <v>0</v>
          </cell>
          <cell r="B691" t="str">
            <v>Conectores de cortantes Ø 1/2'' x 3''</v>
          </cell>
          <cell r="C691">
            <v>0</v>
          </cell>
          <cell r="D691">
            <v>0</v>
          </cell>
          <cell r="E691" t="str">
            <v>UD</v>
          </cell>
          <cell r="F691">
            <v>42.37</v>
          </cell>
          <cell r="G691">
            <v>7.63</v>
          </cell>
          <cell r="H691">
            <v>0</v>
          </cell>
          <cell r="I691">
            <v>0</v>
          </cell>
        </row>
        <row r="692">
          <cell r="B692" t="str">
            <v>Pinturas</v>
          </cell>
        </row>
        <row r="693">
          <cell r="B693" t="str">
            <v>Pintura Multi-Purpose Epoxy Haze Gray</v>
          </cell>
          <cell r="C693">
            <v>0.16298867199999997</v>
          </cell>
          <cell r="D693">
            <v>4.3017271777022886E-2</v>
          </cell>
          <cell r="E693" t="str">
            <v>cub</v>
          </cell>
          <cell r="F693">
            <v>5925.0254237288136</v>
          </cell>
          <cell r="G693">
            <v>1066.5</v>
          </cell>
          <cell r="H693">
            <v>1188.56</v>
          </cell>
        </row>
        <row r="694">
          <cell r="B694" t="str">
            <v>Pintura High Gloss Urethane Gris Perla</v>
          </cell>
          <cell r="C694">
            <v>0.81494335999999989</v>
          </cell>
          <cell r="D694">
            <v>6.204897479010282E-3</v>
          </cell>
          <cell r="E694" t="str">
            <v>Gls</v>
          </cell>
          <cell r="F694">
            <v>2154.5508474576272</v>
          </cell>
          <cell r="G694">
            <v>387.82</v>
          </cell>
          <cell r="H694">
            <v>2084.7399999999998</v>
          </cell>
        </row>
        <row r="695">
          <cell r="B695" t="str">
            <v>Grout</v>
          </cell>
        </row>
        <row r="696">
          <cell r="B696" t="str">
            <v>Mortero Listo Grout 640 kg/cm²</v>
          </cell>
          <cell r="C696">
            <v>0</v>
          </cell>
          <cell r="D696">
            <v>0</v>
          </cell>
          <cell r="E696" t="str">
            <v>fdas</v>
          </cell>
          <cell r="F696">
            <v>650</v>
          </cell>
          <cell r="G696">
            <v>117</v>
          </cell>
          <cell r="H696">
            <v>0</v>
          </cell>
        </row>
        <row r="697">
          <cell r="B697" t="str">
            <v>Miscelaneos</v>
          </cell>
        </row>
        <row r="698">
          <cell r="B698" t="str">
            <v>Electrodo E70XX Universal 1/8''</v>
          </cell>
          <cell r="C698">
            <v>99.547695317612849</v>
          </cell>
          <cell r="D698">
            <v>5.2542333823277741E-4</v>
          </cell>
          <cell r="E698" t="str">
            <v>Lbs</v>
          </cell>
          <cell r="F698">
            <v>98</v>
          </cell>
          <cell r="G698">
            <v>17.64</v>
          </cell>
          <cell r="H698">
            <v>11517.74</v>
          </cell>
        </row>
        <row r="699">
          <cell r="B699" t="str">
            <v>Acetileno 390</v>
          </cell>
          <cell r="C699">
            <v>199.0953906352257</v>
          </cell>
          <cell r="D699">
            <v>2.3151539368231372E-5</v>
          </cell>
          <cell r="E699" t="str">
            <v>p3</v>
          </cell>
          <cell r="F699">
            <v>9.6525423728813564</v>
          </cell>
          <cell r="G699">
            <v>1.74</v>
          </cell>
          <cell r="H699">
            <v>2268.2600000000002</v>
          </cell>
        </row>
        <row r="700">
          <cell r="B700" t="str">
            <v>Oxigeno Industrial 220</v>
          </cell>
          <cell r="C700">
            <v>65.701478909624484</v>
          </cell>
          <cell r="D700">
            <v>1.49952622087904E-3</v>
          </cell>
          <cell r="E700" t="str">
            <v>p3</v>
          </cell>
          <cell r="F700">
            <v>2.6864406779661016</v>
          </cell>
          <cell r="G700">
            <v>0.48</v>
          </cell>
          <cell r="H700">
            <v>208.35</v>
          </cell>
        </row>
        <row r="701">
          <cell r="B701" t="str">
            <v>Disco p/ esmerilar</v>
          </cell>
          <cell r="C701">
            <v>15</v>
          </cell>
          <cell r="D701">
            <v>0</v>
          </cell>
          <cell r="E701" t="str">
            <v>Ud</v>
          </cell>
          <cell r="F701">
            <v>150</v>
          </cell>
          <cell r="G701">
            <v>27</v>
          </cell>
          <cell r="H701">
            <v>2655</v>
          </cell>
        </row>
        <row r="702">
          <cell r="B702" t="str">
            <v>Mano de Obra</v>
          </cell>
        </row>
        <row r="703">
          <cell r="B703" t="str">
            <v>Frabricación</v>
          </cell>
        </row>
        <row r="704">
          <cell r="B704" t="str">
            <v>SandBlasting Superficie Metálicas</v>
          </cell>
          <cell r="C704">
            <v>12.224150399999999</v>
          </cell>
          <cell r="D704">
            <v>4.7852814376377696E-4</v>
          </cell>
          <cell r="E704" t="str">
            <v>m2</v>
          </cell>
          <cell r="F704">
            <v>169.5</v>
          </cell>
          <cell r="G704">
            <v>30.51</v>
          </cell>
          <cell r="H704">
            <v>2446.12</v>
          </cell>
        </row>
        <row r="705">
          <cell r="B705" t="str">
            <v>Fabricación Estructura Metalica - Columna</v>
          </cell>
          <cell r="C705">
            <v>0.44048556430446184</v>
          </cell>
          <cell r="D705">
            <v>2.1599880828243968E-2</v>
          </cell>
          <cell r="E705" t="str">
            <v>ton</v>
          </cell>
          <cell r="F705">
            <v>11999.999999999998</v>
          </cell>
          <cell r="G705">
            <v>2160</v>
          </cell>
          <cell r="H705">
            <v>6372</v>
          </cell>
        </row>
        <row r="706">
          <cell r="B706" t="str">
            <v>Fabricación Estructura Metalica - Placa</v>
          </cell>
          <cell r="C706">
            <v>0.22316573781295712</v>
          </cell>
          <cell r="D706">
            <v>3.0624155186272001E-2</v>
          </cell>
          <cell r="E706" t="str">
            <v>ton</v>
          </cell>
          <cell r="F706">
            <v>22000</v>
          </cell>
          <cell r="G706">
            <v>3960</v>
          </cell>
          <cell r="H706">
            <v>5970.8</v>
          </cell>
        </row>
        <row r="707">
          <cell r="B707" t="str">
            <v>Pintura de Taller E Instalación</v>
          </cell>
        </row>
        <row r="708">
          <cell r="B708" t="str">
            <v>MO-1001-11 [SEM] Soldadores - Estructura Metálica</v>
          </cell>
          <cell r="C708">
            <v>3.1243203293813995</v>
          </cell>
          <cell r="D708">
            <v>2.4222762918034373E-2</v>
          </cell>
          <cell r="E708" t="str">
            <v>Día</v>
          </cell>
          <cell r="F708">
            <v>1283.4162895927611</v>
          </cell>
          <cell r="G708">
            <v>231.01</v>
          </cell>
          <cell r="H708">
            <v>4846.16</v>
          </cell>
        </row>
        <row r="709">
          <cell r="B709" t="str">
            <v>MO-1001-12 [PEM] Pintor Estructura Metálica</v>
          </cell>
          <cell r="C709">
            <v>1.785325902503657</v>
          </cell>
          <cell r="D709">
            <v>8.2192822474399831E-3</v>
          </cell>
          <cell r="E709" t="str">
            <v>Día</v>
          </cell>
          <cell r="F709">
            <v>737.38099547511399</v>
          </cell>
          <cell r="G709">
            <v>132.72999999999999</v>
          </cell>
          <cell r="H709">
            <v>1566.2</v>
          </cell>
        </row>
        <row r="710">
          <cell r="B710" t="str">
            <v>MO-1001-14 [AyEM] Ayudante Estructuras Metálica</v>
          </cell>
          <cell r="C710">
            <v>3.5706518050073139</v>
          </cell>
          <cell r="D710">
            <v>8.2192822474399831E-3</v>
          </cell>
          <cell r="E710" t="str">
            <v>Día</v>
          </cell>
          <cell r="F710">
            <v>866.50045248868685</v>
          </cell>
          <cell r="G710">
            <v>155.97</v>
          </cell>
          <cell r="H710">
            <v>3680.89</v>
          </cell>
        </row>
        <row r="711">
          <cell r="B711" t="str">
            <v>Servicios, Herramientas y Equipos</v>
          </cell>
        </row>
        <row r="712">
          <cell r="B712" t="str">
            <v>Compresor p/ Pintura</v>
          </cell>
          <cell r="C712">
            <v>14.282607220029256</v>
          </cell>
          <cell r="D712">
            <v>1.2177594540550088E-3</v>
          </cell>
          <cell r="E712" t="str">
            <v>Hr</v>
          </cell>
          <cell r="F712">
            <v>63.56</v>
          </cell>
          <cell r="G712">
            <v>11.44</v>
          </cell>
          <cell r="H712">
            <v>1072.5</v>
          </cell>
        </row>
        <row r="713">
          <cell r="A713">
            <v>55.833333333333329</v>
          </cell>
          <cell r="B713" t="str">
            <v>Base para Tanque W10X49 + Placa Base Plate 1/2 '' + Esparragos y Pernos: Conector de cortante Ø 3/4'' x 3'' Autosoldable ( incluye Frabricación &amp; Pintura de Taller E Instalación)</v>
          </cell>
          <cell r="C713">
            <v>2</v>
          </cell>
          <cell r="E713" t="str">
            <v>Ud</v>
          </cell>
          <cell r="I713">
            <v>45606.38</v>
          </cell>
        </row>
        <row r="715">
          <cell r="A715">
            <v>56.833333333333329</v>
          </cell>
          <cell r="B715" t="str">
            <v>Análisis de Precio Unitario de 1.00 Ud de Conexión Shear plate Viga + columna [ W6 @ Pipe ]:</v>
          </cell>
        </row>
        <row r="716">
          <cell r="B716" t="str">
            <v>Materiales</v>
          </cell>
        </row>
        <row r="717">
          <cell r="A717" t="str">
            <v>lbm</v>
          </cell>
          <cell r="B717" t="str">
            <v>Placa Base</v>
          </cell>
          <cell r="I717" t="str">
            <v>Perimeter</v>
          </cell>
        </row>
        <row r="718">
          <cell r="A718">
            <v>10.208333333333332</v>
          </cell>
          <cell r="B718" t="str">
            <v>Plate 1/4 ''</v>
          </cell>
          <cell r="C718">
            <v>6.25E-2</v>
          </cell>
          <cell r="D718">
            <v>0.05</v>
          </cell>
          <cell r="E718" t="str">
            <v>p2</v>
          </cell>
          <cell r="F718">
            <v>275.62499999999994</v>
          </cell>
          <cell r="G718">
            <v>49.61</v>
          </cell>
          <cell r="H718">
            <v>21.34</v>
          </cell>
          <cell r="I718">
            <v>2</v>
          </cell>
        </row>
        <row r="719">
          <cell r="A719">
            <v>0</v>
          </cell>
          <cell r="B719" t="str">
            <v>Perno ø 1 3/8'' x 20'' F1554 A36</v>
          </cell>
          <cell r="C719">
            <v>0</v>
          </cell>
          <cell r="D719">
            <v>0</v>
          </cell>
          <cell r="E719" t="str">
            <v>Ud</v>
          </cell>
          <cell r="F719">
            <v>1560</v>
          </cell>
          <cell r="G719">
            <v>280.8</v>
          </cell>
          <cell r="H719">
            <v>0</v>
          </cell>
        </row>
        <row r="720">
          <cell r="B720" t="str">
            <v>Esparragos y Pernos:</v>
          </cell>
        </row>
        <row r="721">
          <cell r="A721">
            <v>0</v>
          </cell>
          <cell r="B721" t="str">
            <v>Perno Ø  - A325   3/8'' x 2 3/4''</v>
          </cell>
          <cell r="C721">
            <v>2</v>
          </cell>
          <cell r="D721">
            <v>0</v>
          </cell>
          <cell r="E721" t="str">
            <v>Ud</v>
          </cell>
          <cell r="F721">
            <v>31.194915254237291</v>
          </cell>
          <cell r="G721">
            <v>5.62</v>
          </cell>
          <cell r="H721">
            <v>73.63</v>
          </cell>
        </row>
        <row r="722">
          <cell r="B722" t="str">
            <v>Conexión Clipconn</v>
          </cell>
        </row>
        <row r="723">
          <cell r="A723">
            <v>19.399999999999999</v>
          </cell>
          <cell r="B723" t="str">
            <v>2L4X4X3/8</v>
          </cell>
          <cell r="C723">
            <v>0</v>
          </cell>
          <cell r="D723">
            <v>0</v>
          </cell>
          <cell r="E723" t="str">
            <v>pl</v>
          </cell>
          <cell r="F723">
            <v>523.79999999999995</v>
          </cell>
          <cell r="G723">
            <v>94.28</v>
          </cell>
          <cell r="H723">
            <v>0</v>
          </cell>
          <cell r="I723">
            <v>1.3333333333333333</v>
          </cell>
        </row>
        <row r="724">
          <cell r="A724">
            <v>7.2</v>
          </cell>
          <cell r="B724" t="str">
            <v>L3X3X3/8</v>
          </cell>
          <cell r="C724">
            <v>0</v>
          </cell>
          <cell r="D724">
            <v>0</v>
          </cell>
          <cell r="E724" t="str">
            <v>pl</v>
          </cell>
          <cell r="F724">
            <v>194.4</v>
          </cell>
          <cell r="G724">
            <v>34.99</v>
          </cell>
          <cell r="H724">
            <v>0</v>
          </cell>
          <cell r="I724">
            <v>1</v>
          </cell>
        </row>
        <row r="725">
          <cell r="B725" t="str">
            <v>Pinturas</v>
          </cell>
        </row>
        <row r="726">
          <cell r="B726" t="str">
            <v>Pintura Multi-Purpose Epoxy Haze Gray</v>
          </cell>
          <cell r="C726">
            <v>7.7419200000000004E-4</v>
          </cell>
          <cell r="D726">
            <v>0.29166925000516664</v>
          </cell>
          <cell r="E726" t="str">
            <v>cub</v>
          </cell>
          <cell r="F726">
            <v>5925.0254237288136</v>
          </cell>
          <cell r="G726">
            <v>1066.5</v>
          </cell>
          <cell r="H726">
            <v>6.99</v>
          </cell>
        </row>
        <row r="727">
          <cell r="B727" t="str">
            <v>Pintura High Gloss Urethane Gris Perla</v>
          </cell>
          <cell r="C727">
            <v>3.8709600000000002E-4</v>
          </cell>
          <cell r="D727">
            <v>3.3335400004133334E-2</v>
          </cell>
          <cell r="E727" t="str">
            <v>Gls</v>
          </cell>
          <cell r="F727">
            <v>2154.5508474576272</v>
          </cell>
          <cell r="G727">
            <v>387.82</v>
          </cell>
          <cell r="H727">
            <v>1.02</v>
          </cell>
        </row>
        <row r="728">
          <cell r="B728" t="str">
            <v>Miscelaneos</v>
          </cell>
        </row>
        <row r="729">
          <cell r="B729" t="str">
            <v>Electrodo E70XX Universal 1/8''</v>
          </cell>
          <cell r="C729">
            <v>0</v>
          </cell>
          <cell r="D729">
            <v>0</v>
          </cell>
          <cell r="E729" t="str">
            <v>Lbs</v>
          </cell>
          <cell r="F729">
            <v>98</v>
          </cell>
          <cell r="G729">
            <v>17.64</v>
          </cell>
          <cell r="H729">
            <v>0</v>
          </cell>
        </row>
        <row r="730">
          <cell r="B730" t="str">
            <v>Acetileno 390</v>
          </cell>
          <cell r="C730">
            <v>0</v>
          </cell>
          <cell r="D730">
            <v>0</v>
          </cell>
          <cell r="E730" t="str">
            <v>p3</v>
          </cell>
          <cell r="F730">
            <v>9.6525423728813564</v>
          </cell>
          <cell r="G730">
            <v>1.74</v>
          </cell>
          <cell r="H730">
            <v>0</v>
          </cell>
        </row>
        <row r="731">
          <cell r="B731" t="str">
            <v>Oxigeno Industrial 220</v>
          </cell>
          <cell r="C731">
            <v>0</v>
          </cell>
          <cell r="D731">
            <v>0</v>
          </cell>
          <cell r="E731" t="str">
            <v>p3</v>
          </cell>
          <cell r="F731">
            <v>2.6864406779661016</v>
          </cell>
          <cell r="G731">
            <v>0.48</v>
          </cell>
          <cell r="H731">
            <v>0</v>
          </cell>
        </row>
        <row r="732">
          <cell r="B732" t="str">
            <v>Disco p/ esmerilar</v>
          </cell>
          <cell r="C732">
            <v>0.05</v>
          </cell>
          <cell r="D732">
            <v>0</v>
          </cell>
          <cell r="E732" t="str">
            <v>Ud</v>
          </cell>
          <cell r="F732">
            <v>150</v>
          </cell>
          <cell r="G732">
            <v>27</v>
          </cell>
          <cell r="H732">
            <v>8.85</v>
          </cell>
        </row>
        <row r="733">
          <cell r="B733" t="str">
            <v>Mano de Obra</v>
          </cell>
        </row>
        <row r="734">
          <cell r="B734" t="str">
            <v>Fabricación</v>
          </cell>
        </row>
        <row r="735">
          <cell r="B735" t="str">
            <v>SandBlasting Superficie Metálicas</v>
          </cell>
          <cell r="C735">
            <v>1.1612880000000001E-2</v>
          </cell>
          <cell r="D735">
            <v>0.72222566667355548</v>
          </cell>
          <cell r="E735" t="str">
            <v>m2</v>
          </cell>
          <cell r="F735">
            <v>169.5</v>
          </cell>
          <cell r="G735">
            <v>30.51</v>
          </cell>
          <cell r="H735">
            <v>4</v>
          </cell>
        </row>
        <row r="736">
          <cell r="B736" t="str">
            <v>Fabricación Estructura Metalica - Placa</v>
          </cell>
          <cell r="C736">
            <v>3.1901041666666666E-4</v>
          </cell>
          <cell r="D736">
            <v>2.1346938775510207</v>
          </cell>
          <cell r="E736" t="str">
            <v>ton</v>
          </cell>
          <cell r="F736">
            <v>22000</v>
          </cell>
          <cell r="G736">
            <v>3960</v>
          </cell>
          <cell r="H736">
            <v>25.96</v>
          </cell>
        </row>
        <row r="737">
          <cell r="B737" t="str">
            <v>Pintura de Taller</v>
          </cell>
        </row>
        <row r="738">
          <cell r="B738" t="str">
            <v>MO-1001-12 [PEM] Pintor Estructura Metálica</v>
          </cell>
          <cell r="C738">
            <v>6.25E-2</v>
          </cell>
          <cell r="D738">
            <v>0.12000000000000011</v>
          </cell>
          <cell r="E738" t="str">
            <v>Día</v>
          </cell>
          <cell r="F738">
            <v>737.38099547511399</v>
          </cell>
          <cell r="G738">
            <v>132.72999999999999</v>
          </cell>
          <cell r="H738">
            <v>60.91</v>
          </cell>
        </row>
        <row r="739">
          <cell r="B739" t="str">
            <v>MO-1001-13 [AEM] Armadores Estructuras Metálica</v>
          </cell>
          <cell r="C739">
            <v>6.25E-2</v>
          </cell>
          <cell r="D739">
            <v>0.12000000000000011</v>
          </cell>
          <cell r="E739" t="str">
            <v>Día</v>
          </cell>
          <cell r="F739">
            <v>1124.7393665158368</v>
          </cell>
          <cell r="G739">
            <v>202.45</v>
          </cell>
          <cell r="H739">
            <v>92.9</v>
          </cell>
        </row>
        <row r="740">
          <cell r="B740" t="str">
            <v>MO-1001-14 [AyEM] Ayudante Estructuras Metálica</v>
          </cell>
          <cell r="C740">
            <v>6.25E-2</v>
          </cell>
          <cell r="D740">
            <v>0.12000000000000011</v>
          </cell>
          <cell r="E740" t="str">
            <v>Día</v>
          </cell>
          <cell r="F740">
            <v>866.50045248868685</v>
          </cell>
          <cell r="G740">
            <v>155.97</v>
          </cell>
          <cell r="H740">
            <v>71.569999999999993</v>
          </cell>
        </row>
        <row r="741">
          <cell r="B741" t="str">
            <v>Servicios, Herramientas y Equipos</v>
          </cell>
        </row>
        <row r="742">
          <cell r="B742" t="str">
            <v>Compresor p/ Pintura</v>
          </cell>
          <cell r="C742">
            <v>0.5</v>
          </cell>
          <cell r="D742">
            <v>0</v>
          </cell>
          <cell r="E742" t="str">
            <v>Hr</v>
          </cell>
          <cell r="F742">
            <v>63.56</v>
          </cell>
          <cell r="G742">
            <v>11.44</v>
          </cell>
          <cell r="H742">
            <v>37.5</v>
          </cell>
        </row>
        <row r="743">
          <cell r="A743">
            <v>56.833333333333329</v>
          </cell>
          <cell r="B743" t="str">
            <v>Conexión Shear plate Viga + columna [ W6 @ Pipe ]</v>
          </cell>
          <cell r="C743">
            <v>1</v>
          </cell>
          <cell r="E743" t="str">
            <v>Ud</v>
          </cell>
          <cell r="G743">
            <v>634.25828571428576</v>
          </cell>
          <cell r="I743">
            <v>404.67</v>
          </cell>
        </row>
        <row r="745">
          <cell r="A745">
            <v>57.833333333333329</v>
          </cell>
          <cell r="B745" t="str">
            <v>Análisis de Precio Unitario de 4.00 Ud de Columna Pipe4STD de 2.98 m + Placa Base Plate 1/2 '' + Esparragos y Pernos: Perno ø 3/4'' x 12'' F1554 A36 (4)ud ( incluye Frabricación &amp; Pintura de Taller):</v>
          </cell>
          <cell r="H745" t="str">
            <v>Caballeria - Cafeteria</v>
          </cell>
        </row>
        <row r="746">
          <cell r="B746" t="str">
            <v>Materiales</v>
          </cell>
        </row>
        <row r="747">
          <cell r="A747" t="str">
            <v>lbm</v>
          </cell>
          <cell r="B747" t="str">
            <v>Columna</v>
          </cell>
          <cell r="C747">
            <v>2.98</v>
          </cell>
          <cell r="D747" t="str">
            <v>m</v>
          </cell>
          <cell r="I747" t="str">
            <v>perimeter</v>
          </cell>
        </row>
        <row r="748">
          <cell r="A748">
            <v>10.8</v>
          </cell>
          <cell r="B748" t="str">
            <v>Pipe4STD</v>
          </cell>
          <cell r="C748">
            <v>39.107611548556427</v>
          </cell>
          <cell r="D748">
            <v>2.2818791946308807E-2</v>
          </cell>
          <cell r="E748" t="str">
            <v>pl</v>
          </cell>
          <cell r="F748">
            <v>291.60000000000002</v>
          </cell>
          <cell r="G748">
            <v>52.49</v>
          </cell>
          <cell r="H748">
            <v>13763.6</v>
          </cell>
          <cell r="I748">
            <v>1.1780972450961724</v>
          </cell>
        </row>
        <row r="749">
          <cell r="B749" t="str">
            <v>Placa Base</v>
          </cell>
        </row>
        <row r="750">
          <cell r="A750">
            <v>20.416666666666664</v>
          </cell>
          <cell r="B750" t="str">
            <v>Plate 1/2 ''</v>
          </cell>
          <cell r="C750">
            <v>3.3611111111111112</v>
          </cell>
          <cell r="D750">
            <v>0.19008264462809915</v>
          </cell>
          <cell r="E750" t="str">
            <v>p2</v>
          </cell>
          <cell r="F750">
            <v>551.24999999999989</v>
          </cell>
          <cell r="G750">
            <v>99.23</v>
          </cell>
          <cell r="H750">
            <v>2601.92</v>
          </cell>
          <cell r="I750">
            <v>2</v>
          </cell>
        </row>
        <row r="751">
          <cell r="B751" t="str">
            <v>Esparragos y Pernos:</v>
          </cell>
          <cell r="C751">
            <v>4</v>
          </cell>
        </row>
        <row r="752">
          <cell r="A752">
            <v>0</v>
          </cell>
          <cell r="B752" t="str">
            <v>Perno ø 3/4'' x 12'' F1554 A36</v>
          </cell>
          <cell r="C752">
            <v>16</v>
          </cell>
          <cell r="D752">
            <v>5.0000000000000044E-2</v>
          </cell>
          <cell r="E752" t="str">
            <v>Ud</v>
          </cell>
          <cell r="F752">
            <v>135</v>
          </cell>
          <cell r="G752">
            <v>24.3</v>
          </cell>
          <cell r="H752">
            <v>2676.24</v>
          </cell>
        </row>
        <row r="753">
          <cell r="B753" t="str">
            <v>Conexión Shear plate</v>
          </cell>
        </row>
        <row r="754">
          <cell r="A754">
            <v>31.3</v>
          </cell>
          <cell r="B754" t="str">
            <v>2L4X4X5/8</v>
          </cell>
          <cell r="C754">
            <v>0</v>
          </cell>
          <cell r="D754">
            <v>0</v>
          </cell>
          <cell r="E754" t="str">
            <v>pl</v>
          </cell>
          <cell r="F754">
            <v>845.1</v>
          </cell>
          <cell r="G754">
            <v>152.12</v>
          </cell>
          <cell r="H754">
            <v>0</v>
          </cell>
          <cell r="I754">
            <v>1.3333333333333333</v>
          </cell>
        </row>
        <row r="755">
          <cell r="B755" t="str">
            <v>Tornillería (para Vigas Girder)</v>
          </cell>
        </row>
        <row r="756">
          <cell r="A756">
            <v>0</v>
          </cell>
          <cell r="B756" t="str">
            <v>Perno Ø  - A325   3/4'' x 1 3/4''</v>
          </cell>
          <cell r="C756">
            <v>0</v>
          </cell>
          <cell r="D756">
            <v>0</v>
          </cell>
          <cell r="E756" t="str">
            <v>Ud</v>
          </cell>
          <cell r="F756">
            <v>31.194915254237291</v>
          </cell>
          <cell r="G756">
            <v>5.62</v>
          </cell>
          <cell r="H756">
            <v>0</v>
          </cell>
          <cell r="I756">
            <v>0</v>
          </cell>
        </row>
        <row r="757">
          <cell r="B757" t="str">
            <v>Perno Ø  - A325   3/4'' x 2 1/4''</v>
          </cell>
          <cell r="C757">
            <v>0</v>
          </cell>
          <cell r="D757">
            <v>0</v>
          </cell>
          <cell r="E757" t="str">
            <v>Ud</v>
          </cell>
          <cell r="F757">
            <v>33.33898305084746</v>
          </cell>
          <cell r="G757">
            <v>6</v>
          </cell>
          <cell r="H757">
            <v>0</v>
          </cell>
        </row>
        <row r="758">
          <cell r="B758" t="str">
            <v>Conectores de Cortante</v>
          </cell>
        </row>
        <row r="759">
          <cell r="A759">
            <v>0</v>
          </cell>
          <cell r="B759" t="str">
            <v>Conectores de cortantes Ø 1/2'' x 3''</v>
          </cell>
          <cell r="C759">
            <v>0</v>
          </cell>
          <cell r="D759">
            <v>0</v>
          </cell>
          <cell r="E759" t="str">
            <v>UD</v>
          </cell>
          <cell r="F759">
            <v>42.37</v>
          </cell>
          <cell r="G759">
            <v>7.63</v>
          </cell>
          <cell r="H759">
            <v>0</v>
          </cell>
          <cell r="I759">
            <v>0</v>
          </cell>
        </row>
        <row r="760">
          <cell r="B760" t="str">
            <v>Pinturas</v>
          </cell>
        </row>
        <row r="761">
          <cell r="B761" t="str">
            <v>Pintura Multi-Purpose Epoxy Haze Gray</v>
          </cell>
          <cell r="C761">
            <v>6.539728853919112E-2</v>
          </cell>
          <cell r="D761">
            <v>7.038076904443194E-2</v>
          </cell>
          <cell r="E761" t="str">
            <v>cub</v>
          </cell>
          <cell r="F761">
            <v>5925.0254237288136</v>
          </cell>
          <cell r="G761">
            <v>1066.5</v>
          </cell>
          <cell r="H761">
            <v>489.41</v>
          </cell>
        </row>
        <row r="762">
          <cell r="B762" t="str">
            <v>Pintura High Gloss Urethane Gris Perla</v>
          </cell>
          <cell r="C762">
            <v>6.539728853919112E-2</v>
          </cell>
          <cell r="D762">
            <v>7.038076904443194E-2</v>
          </cell>
          <cell r="E762" t="str">
            <v>Gls</v>
          </cell>
          <cell r="F762">
            <v>2154.5508474576272</v>
          </cell>
          <cell r="G762">
            <v>387.82</v>
          </cell>
          <cell r="H762">
            <v>177.97</v>
          </cell>
        </row>
        <row r="763">
          <cell r="B763" t="str">
            <v>Grout</v>
          </cell>
        </row>
        <row r="764">
          <cell r="B764" t="str">
            <v>Mortero Listo Grout 640 kg/cm²</v>
          </cell>
          <cell r="C764">
            <v>1.2202059963076921</v>
          </cell>
          <cell r="D764">
            <v>6.5393879339851038E-2</v>
          </cell>
          <cell r="E764" t="str">
            <v>fdas</v>
          </cell>
          <cell r="F764">
            <v>650</v>
          </cell>
          <cell r="G764">
            <v>117</v>
          </cell>
          <cell r="H764">
            <v>997.1</v>
          </cell>
        </row>
        <row r="765">
          <cell r="B765" t="str">
            <v>Miscelaneos</v>
          </cell>
        </row>
        <row r="766">
          <cell r="B766" t="str">
            <v>Electrodo E70XX Universal 1/8''</v>
          </cell>
          <cell r="C766">
            <v>14.729546697287837</v>
          </cell>
          <cell r="D766">
            <v>4.783127692934098E-3</v>
          </cell>
          <cell r="E766" t="str">
            <v>Lbs</v>
          </cell>
          <cell r="F766">
            <v>98</v>
          </cell>
          <cell r="G766">
            <v>17.64</v>
          </cell>
          <cell r="H766">
            <v>1711.47</v>
          </cell>
        </row>
        <row r="767">
          <cell r="B767" t="str">
            <v>Acetileno 390</v>
          </cell>
          <cell r="C767">
            <v>29.459093394575675</v>
          </cell>
          <cell r="D767">
            <v>1.38859009937684E-3</v>
          </cell>
          <cell r="E767" t="str">
            <v>p3</v>
          </cell>
          <cell r="F767">
            <v>9.6525423728813564</v>
          </cell>
          <cell r="G767">
            <v>1.74</v>
          </cell>
          <cell r="H767">
            <v>336.08</v>
          </cell>
        </row>
        <row r="768">
          <cell r="B768" t="str">
            <v>Oxigeno Industrial 220</v>
          </cell>
          <cell r="C768">
            <v>9.7215008202099735</v>
          </cell>
          <cell r="D768">
            <v>8.0748005109288964E-3</v>
          </cell>
          <cell r="E768" t="str">
            <v>p3</v>
          </cell>
          <cell r="F768">
            <v>2.6864406779661016</v>
          </cell>
          <cell r="G768">
            <v>0.48</v>
          </cell>
          <cell r="H768">
            <v>31.03</v>
          </cell>
        </row>
        <row r="769">
          <cell r="B769" t="str">
            <v>Disco p/ esmerilar</v>
          </cell>
          <cell r="C769">
            <v>3</v>
          </cell>
          <cell r="D769">
            <v>0</v>
          </cell>
          <cell r="E769" t="str">
            <v>Ud</v>
          </cell>
          <cell r="F769">
            <v>150</v>
          </cell>
          <cell r="G769">
            <v>27</v>
          </cell>
          <cell r="H769">
            <v>531</v>
          </cell>
        </row>
        <row r="770">
          <cell r="B770" t="str">
            <v>Mano de Obra</v>
          </cell>
        </row>
        <row r="771">
          <cell r="B771" t="str">
            <v>Frabricación</v>
          </cell>
        </row>
        <row r="772">
          <cell r="B772" t="str">
            <v>SandBlasting Superficie Metálicas</v>
          </cell>
          <cell r="C772">
            <v>4.9047966404393346</v>
          </cell>
          <cell r="D772">
            <v>1.0608716206018799E-3</v>
          </cell>
          <cell r="E772" t="str">
            <v>m2</v>
          </cell>
          <cell r="F772">
            <v>169.5</v>
          </cell>
          <cell r="G772">
            <v>30.51</v>
          </cell>
          <cell r="H772">
            <v>982.05</v>
          </cell>
        </row>
        <row r="773">
          <cell r="B773" t="str">
            <v>Fabricación Estructura Metalica - Columna</v>
          </cell>
          <cell r="C773">
            <v>0.21118110236220472</v>
          </cell>
          <cell r="D773">
            <v>4.1759880686055212E-2</v>
          </cell>
          <cell r="E773" t="str">
            <v>ton</v>
          </cell>
          <cell r="F773">
            <v>11999.999999999998</v>
          </cell>
          <cell r="G773">
            <v>2160</v>
          </cell>
          <cell r="H773">
            <v>3115.2</v>
          </cell>
        </row>
        <row r="774">
          <cell r="B774" t="str">
            <v>Fabricación Estructura Metalica - Placa</v>
          </cell>
          <cell r="C774">
            <v>3.4311342592592588E-2</v>
          </cell>
          <cell r="D774">
            <v>0.16579524371732182</v>
          </cell>
          <cell r="E774" t="str">
            <v>ton</v>
          </cell>
          <cell r="F774">
            <v>22000</v>
          </cell>
          <cell r="G774">
            <v>3960</v>
          </cell>
          <cell r="H774">
            <v>1038.4000000000001</v>
          </cell>
        </row>
        <row r="775">
          <cell r="B775" t="str">
            <v>Pintura de Taller</v>
          </cell>
        </row>
        <row r="776">
          <cell r="B776" t="str">
            <v>MO-1001-12 [PEM] Pintor Estructura Metálica</v>
          </cell>
          <cell r="C776">
            <v>4</v>
          </cell>
          <cell r="D776">
            <v>0</v>
          </cell>
          <cell r="E776" t="str">
            <v>Día</v>
          </cell>
          <cell r="F776">
            <v>737.38099547511399</v>
          </cell>
          <cell r="G776">
            <v>132.72999999999999</v>
          </cell>
          <cell r="H776">
            <v>3480.44</v>
          </cell>
        </row>
        <row r="777">
          <cell r="B777" t="str">
            <v>MO-1001-14 [AyEM] Ayudante Estructuras Metálica</v>
          </cell>
          <cell r="C777">
            <v>4</v>
          </cell>
          <cell r="D777">
            <v>0</v>
          </cell>
          <cell r="E777" t="str">
            <v>Día</v>
          </cell>
          <cell r="F777">
            <v>866.50045248868685</v>
          </cell>
          <cell r="G777">
            <v>155.97</v>
          </cell>
          <cell r="H777">
            <v>4089.88</v>
          </cell>
        </row>
        <row r="778">
          <cell r="B778" t="str">
            <v>Servicios, Herramientas y Equipos</v>
          </cell>
        </row>
        <row r="779">
          <cell r="B779" t="str">
            <v>Compresor p/ Pintura</v>
          </cell>
          <cell r="C779">
            <v>32</v>
          </cell>
          <cell r="D779">
            <v>0</v>
          </cell>
          <cell r="E779" t="str">
            <v>Hr</v>
          </cell>
          <cell r="F779">
            <v>63.56</v>
          </cell>
          <cell r="G779">
            <v>11.44</v>
          </cell>
          <cell r="H779">
            <v>2400</v>
          </cell>
        </row>
        <row r="780">
          <cell r="A780">
            <v>57.833333333333329</v>
          </cell>
          <cell r="B780" t="str">
            <v>Columna Pipe4STD de 2.98 m + Placa Base Plate 1/2 '' + Esparragos y Pernos: Perno ø 3/4'' x 12'' F1554 A36 (4)ud ( incluye Frabricación &amp; Pintura de Taller)</v>
          </cell>
          <cell r="C780">
            <v>4</v>
          </cell>
          <cell r="E780" t="str">
            <v>Ud</v>
          </cell>
          <cell r="G780">
            <v>78.254526340056273</v>
          </cell>
          <cell r="I780">
            <v>9605.4500000000007</v>
          </cell>
        </row>
        <row r="782">
          <cell r="A782">
            <v>58.833333333333329</v>
          </cell>
          <cell r="B782" t="str">
            <v>Análisis de Precio Unitario de 2.00 Ud de Columna Pipe4STD de 4.00 m + Placa Base Plate 1/2 '' + Esparragos y Pernos: Perno ø 3/4'' x 12'' F1554 A36 (4)ud ( incluye Frabricación &amp; Pintura de Taller):</v>
          </cell>
          <cell r="H782" t="str">
            <v>Caballeria - Cafeteria</v>
          </cell>
        </row>
        <row r="783">
          <cell r="B783" t="str">
            <v>Materiales</v>
          </cell>
        </row>
        <row r="784">
          <cell r="A784" t="str">
            <v>lbm</v>
          </cell>
          <cell r="B784" t="str">
            <v>Columna</v>
          </cell>
          <cell r="C784">
            <v>4</v>
          </cell>
          <cell r="D784" t="str">
            <v>m</v>
          </cell>
          <cell r="I784" t="str">
            <v>perimeter</v>
          </cell>
        </row>
        <row r="785">
          <cell r="A785">
            <v>10.8</v>
          </cell>
          <cell r="B785" t="str">
            <v>Pipe4STD</v>
          </cell>
          <cell r="C785">
            <v>26.246719160104988</v>
          </cell>
          <cell r="D785">
            <v>0.14299999999999996</v>
          </cell>
          <cell r="E785" t="str">
            <v>pl</v>
          </cell>
          <cell r="F785">
            <v>291.60000000000002</v>
          </cell>
          <cell r="G785">
            <v>52.49</v>
          </cell>
          <cell r="H785">
            <v>10322.700000000001</v>
          </cell>
          <cell r="I785">
            <v>1.1780972450961724</v>
          </cell>
        </row>
        <row r="786">
          <cell r="B786" t="str">
            <v>Placa Base</v>
          </cell>
        </row>
        <row r="787">
          <cell r="A787">
            <v>20.416666666666664</v>
          </cell>
          <cell r="B787" t="str">
            <v>Plate 1/2 ''</v>
          </cell>
          <cell r="C787">
            <v>1.6805555555555556</v>
          </cell>
          <cell r="D787">
            <v>0.19008264462809915</v>
          </cell>
          <cell r="E787" t="str">
            <v>p2</v>
          </cell>
          <cell r="F787">
            <v>551.24999999999989</v>
          </cell>
          <cell r="G787">
            <v>99.23</v>
          </cell>
          <cell r="H787">
            <v>1300.96</v>
          </cell>
          <cell r="I787">
            <v>2</v>
          </cell>
        </row>
        <row r="788">
          <cell r="B788" t="str">
            <v>Esparragos y Pernos:</v>
          </cell>
          <cell r="C788">
            <v>4</v>
          </cell>
        </row>
        <row r="789">
          <cell r="A789">
            <v>0</v>
          </cell>
          <cell r="B789" t="str">
            <v>Perno ø 3/4'' x 12'' F1554 A36</v>
          </cell>
          <cell r="C789">
            <v>8</v>
          </cell>
          <cell r="D789">
            <v>5.0000000000000044E-2</v>
          </cell>
          <cell r="E789" t="str">
            <v>Ud</v>
          </cell>
          <cell r="F789">
            <v>135</v>
          </cell>
          <cell r="G789">
            <v>24.3</v>
          </cell>
          <cell r="H789">
            <v>1338.12</v>
          </cell>
        </row>
        <row r="790">
          <cell r="B790" t="str">
            <v>Conexión Shear plate</v>
          </cell>
        </row>
        <row r="791">
          <cell r="A791">
            <v>31.3</v>
          </cell>
          <cell r="B791" t="str">
            <v>2L4X4X5/8</v>
          </cell>
          <cell r="C791">
            <v>0</v>
          </cell>
          <cell r="D791">
            <v>0</v>
          </cell>
          <cell r="E791" t="str">
            <v>pl</v>
          </cell>
          <cell r="F791">
            <v>845.1</v>
          </cell>
          <cell r="G791">
            <v>152.12</v>
          </cell>
          <cell r="H791">
            <v>0</v>
          </cell>
          <cell r="I791">
            <v>1.3333333333333333</v>
          </cell>
        </row>
        <row r="792">
          <cell r="B792" t="str">
            <v>Tornillería (para Vigas Girder)</v>
          </cell>
        </row>
        <row r="793">
          <cell r="A793">
            <v>0</v>
          </cell>
          <cell r="B793" t="str">
            <v>Perno Ø  - A325   3/4'' x 1 3/4''</v>
          </cell>
          <cell r="C793">
            <v>0</v>
          </cell>
          <cell r="D793">
            <v>0</v>
          </cell>
          <cell r="E793" t="str">
            <v>Ud</v>
          </cell>
          <cell r="F793">
            <v>31.194915254237291</v>
          </cell>
          <cell r="G793">
            <v>5.62</v>
          </cell>
          <cell r="H793">
            <v>0</v>
          </cell>
          <cell r="I793">
            <v>0</v>
          </cell>
        </row>
        <row r="794">
          <cell r="B794" t="str">
            <v>Perno Ø  - A325   3/4'' x 2 1/4''</v>
          </cell>
          <cell r="C794">
            <v>0</v>
          </cell>
          <cell r="D794">
            <v>0</v>
          </cell>
          <cell r="E794" t="str">
            <v>Ud</v>
          </cell>
          <cell r="F794">
            <v>33.33898305084746</v>
          </cell>
          <cell r="G794">
            <v>6</v>
          </cell>
          <cell r="H794">
            <v>0</v>
          </cell>
        </row>
        <row r="795">
          <cell r="B795" t="str">
            <v>Conectores de Cortante</v>
          </cell>
        </row>
        <row r="796">
          <cell r="A796">
            <v>0</v>
          </cell>
          <cell r="B796" t="str">
            <v>Conectores de cortantes Ø 1/2'' x 3''</v>
          </cell>
          <cell r="C796">
            <v>0</v>
          </cell>
          <cell r="D796">
            <v>0</v>
          </cell>
          <cell r="E796" t="str">
            <v>UD</v>
          </cell>
          <cell r="F796">
            <v>42.37</v>
          </cell>
          <cell r="G796">
            <v>7.63</v>
          </cell>
          <cell r="H796">
            <v>0</v>
          </cell>
          <cell r="I796">
            <v>0</v>
          </cell>
        </row>
        <row r="797">
          <cell r="B797" t="str">
            <v>Pinturas</v>
          </cell>
        </row>
        <row r="798">
          <cell r="B798" t="str">
            <v>Pintura Multi-Purpose Epoxy Haze Gray</v>
          </cell>
          <cell r="C798">
            <v>4.2465730165900092E-2</v>
          </cell>
          <cell r="D798">
            <v>0.17741999971897141</v>
          </cell>
          <cell r="E798" t="str">
            <v>cub</v>
          </cell>
          <cell r="F798">
            <v>5925.0254237288136</v>
          </cell>
          <cell r="G798">
            <v>1066.5</v>
          </cell>
          <cell r="H798">
            <v>349.58</v>
          </cell>
        </row>
        <row r="799">
          <cell r="B799" t="str">
            <v>Pintura High Gloss Urethane Gris Perla</v>
          </cell>
          <cell r="C799">
            <v>4.2465730165900092E-2</v>
          </cell>
          <cell r="D799">
            <v>0.17741999971897141</v>
          </cell>
          <cell r="E799" t="str">
            <v>Gls</v>
          </cell>
          <cell r="F799">
            <v>2154.5508474576272</v>
          </cell>
          <cell r="G799">
            <v>387.82</v>
          </cell>
          <cell r="H799">
            <v>127.12</v>
          </cell>
        </row>
        <row r="800">
          <cell r="B800" t="str">
            <v>Grout</v>
          </cell>
        </row>
        <row r="801">
          <cell r="B801" t="str">
            <v>Mortero Listo Grout 640 kg/cm²</v>
          </cell>
          <cell r="C801">
            <v>0.61010299815384605</v>
          </cell>
          <cell r="D801">
            <v>0.14734725467368581</v>
          </cell>
          <cell r="E801" t="str">
            <v>fdas</v>
          </cell>
          <cell r="F801">
            <v>650</v>
          </cell>
          <cell r="G801">
            <v>117</v>
          </cell>
          <cell r="H801">
            <v>536.9</v>
          </cell>
        </row>
        <row r="802">
          <cell r="B802" t="str">
            <v>Miscelaneos</v>
          </cell>
        </row>
        <row r="803">
          <cell r="B803" t="str">
            <v>Electrodo E70XX Universal 1/8''</v>
          </cell>
          <cell r="C803">
            <v>9.5332772856517938</v>
          </cell>
          <cell r="D803">
            <v>6.9989272680266732E-3</v>
          </cell>
          <cell r="E803" t="str">
            <v>Lbs</v>
          </cell>
          <cell r="F803">
            <v>98</v>
          </cell>
          <cell r="G803">
            <v>17.64</v>
          </cell>
          <cell r="H803">
            <v>1110.1400000000001</v>
          </cell>
        </row>
        <row r="804">
          <cell r="B804" t="str">
            <v>Acetileno 390</v>
          </cell>
          <cell r="C804">
            <v>19.066554571303588</v>
          </cell>
          <cell r="D804">
            <v>1.754141188505627E-3</v>
          </cell>
          <cell r="E804" t="str">
            <v>p3</v>
          </cell>
          <cell r="F804">
            <v>9.6525423728813564</v>
          </cell>
          <cell r="G804">
            <v>1.74</v>
          </cell>
          <cell r="H804">
            <v>217.6</v>
          </cell>
        </row>
        <row r="805">
          <cell r="B805" t="str">
            <v>Oxigeno Industrial 220</v>
          </cell>
          <cell r="C805">
            <v>6.2919630085301845</v>
          </cell>
          <cell r="D805">
            <v>1.277342454003657E-3</v>
          </cell>
          <cell r="E805" t="str">
            <v>p3</v>
          </cell>
          <cell r="F805">
            <v>2.6864406779661016</v>
          </cell>
          <cell r="G805">
            <v>0.48</v>
          </cell>
          <cell r="H805">
            <v>19.95</v>
          </cell>
        </row>
        <row r="806">
          <cell r="B806" t="str">
            <v>Disco p/ esmerilar</v>
          </cell>
          <cell r="C806">
            <v>3</v>
          </cell>
          <cell r="D806">
            <v>0</v>
          </cell>
          <cell r="E806" t="str">
            <v>Ud</v>
          </cell>
          <cell r="F806">
            <v>150</v>
          </cell>
          <cell r="G806">
            <v>27</v>
          </cell>
          <cell r="H806">
            <v>531</v>
          </cell>
        </row>
        <row r="807">
          <cell r="B807" t="str">
            <v>Mano de Obra</v>
          </cell>
        </row>
        <row r="808">
          <cell r="B808" t="str">
            <v>Frabricación</v>
          </cell>
        </row>
        <row r="809">
          <cell r="B809" t="str">
            <v>SandBlasting Superficie Metálicas</v>
          </cell>
          <cell r="C809">
            <v>3.1849297624425073</v>
          </cell>
          <cell r="D809">
            <v>1.5919464276048447E-3</v>
          </cell>
          <cell r="E809" t="str">
            <v>m2</v>
          </cell>
          <cell r="F809">
            <v>169.5</v>
          </cell>
          <cell r="G809">
            <v>30.51</v>
          </cell>
          <cell r="H809">
            <v>638.03</v>
          </cell>
        </row>
        <row r="810">
          <cell r="B810" t="str">
            <v>Fabricación Estructura Metalica - Columna</v>
          </cell>
          <cell r="C810">
            <v>0.14173228346456695</v>
          </cell>
          <cell r="D810">
            <v>5.8333333333333098E-2</v>
          </cell>
          <cell r="E810" t="str">
            <v>ton</v>
          </cell>
          <cell r="F810">
            <v>11999.999999999998</v>
          </cell>
          <cell r="G810">
            <v>2160</v>
          </cell>
          <cell r="H810">
            <v>2124</v>
          </cell>
        </row>
        <row r="811">
          <cell r="B811" t="str">
            <v>Fabricación Estructura Metalica - Placa</v>
          </cell>
          <cell r="C811">
            <v>1.7155671296296294E-2</v>
          </cell>
          <cell r="D811">
            <v>0.16579524371732182</v>
          </cell>
          <cell r="E811" t="str">
            <v>ton</v>
          </cell>
          <cell r="F811">
            <v>22000</v>
          </cell>
          <cell r="G811">
            <v>3960</v>
          </cell>
          <cell r="H811">
            <v>519.20000000000005</v>
          </cell>
        </row>
        <row r="812">
          <cell r="B812" t="str">
            <v>Pintura de Taller</v>
          </cell>
        </row>
        <row r="813">
          <cell r="B813" t="str">
            <v>MO-1001-12 [PEM] Pintor Estructura Metálica</v>
          </cell>
          <cell r="C813">
            <v>2</v>
          </cell>
          <cell r="D813">
            <v>0</v>
          </cell>
          <cell r="E813" t="str">
            <v>Día</v>
          </cell>
          <cell r="F813">
            <v>737.38099547511399</v>
          </cell>
          <cell r="G813">
            <v>132.72999999999999</v>
          </cell>
          <cell r="H813">
            <v>1740.22</v>
          </cell>
        </row>
        <row r="814">
          <cell r="B814" t="str">
            <v>MO-1001-14 [AyEM] Ayudante Estructuras Metálica</v>
          </cell>
          <cell r="C814">
            <v>2</v>
          </cell>
          <cell r="D814">
            <v>0</v>
          </cell>
          <cell r="E814" t="str">
            <v>Día</v>
          </cell>
          <cell r="F814">
            <v>866.50045248868685</v>
          </cell>
          <cell r="G814">
            <v>155.97</v>
          </cell>
          <cell r="H814">
            <v>2044.94</v>
          </cell>
        </row>
        <row r="815">
          <cell r="B815" t="str">
            <v>Servicios, Herramientas y Equipos</v>
          </cell>
        </row>
        <row r="816">
          <cell r="B816" t="str">
            <v>Compresor p/ Pintura</v>
          </cell>
          <cell r="C816">
            <v>16</v>
          </cell>
          <cell r="D816">
            <v>0</v>
          </cell>
          <cell r="E816" t="str">
            <v>Hr</v>
          </cell>
          <cell r="F816">
            <v>63.56</v>
          </cell>
          <cell r="G816">
            <v>11.44</v>
          </cell>
          <cell r="H816">
            <v>1200</v>
          </cell>
        </row>
        <row r="817">
          <cell r="A817">
            <v>58.833333333333329</v>
          </cell>
          <cell r="B817" t="str">
            <v>Columna Pipe4STD de 4.00 m + Placa Base Plate 1/2 '' + Esparragos y Pernos: Perno ø 3/4'' x 12'' F1554 A36 (4)ud ( incluye Frabricación &amp; Pintura de Taller)</v>
          </cell>
          <cell r="C817">
            <v>2</v>
          </cell>
          <cell r="E817" t="str">
            <v>Ud</v>
          </cell>
          <cell r="G817">
            <v>75.903991703785422</v>
          </cell>
          <cell r="I817">
            <v>12060.23</v>
          </cell>
        </row>
        <row r="819">
          <cell r="A819">
            <v>59.833333333333329</v>
          </cell>
          <cell r="B819" t="str">
            <v>Análisis de Precio Unitario de 4.00 Ud de Viga Principal W6X9 de 5.97 m + Shear Plate Plate 1/4 '' + Esparragos y Pernos: Perno Ø  - A325   3/4'' x 2 1/2'' (1)ud ( incluye Frabricación &amp; Pintura de Taller):</v>
          </cell>
          <cell r="H819" t="str">
            <v>Caballeria - Cafeteria</v>
          </cell>
        </row>
        <row r="820">
          <cell r="B820" t="str">
            <v>Materiales</v>
          </cell>
        </row>
        <row r="821">
          <cell r="A821" t="str">
            <v>lbm</v>
          </cell>
          <cell r="B821" t="str">
            <v>Viga Principal</v>
          </cell>
          <cell r="C821">
            <v>5.97</v>
          </cell>
          <cell r="D821" t="str">
            <v>m</v>
          </cell>
          <cell r="I821" t="str">
            <v>perimeter</v>
          </cell>
        </row>
        <row r="822">
          <cell r="A822">
            <v>9</v>
          </cell>
          <cell r="B822" t="str">
            <v>W6X9</v>
          </cell>
          <cell r="C822">
            <v>78.346456692913392</v>
          </cell>
          <cell r="D822">
            <v>2.1105527638190871E-2</v>
          </cell>
          <cell r="E822" t="str">
            <v>pl</v>
          </cell>
          <cell r="F822">
            <v>243</v>
          </cell>
          <cell r="G822">
            <v>43.74</v>
          </cell>
          <cell r="H822">
            <v>22939.200000000001</v>
          </cell>
          <cell r="I822">
            <v>2.2400000000000002</v>
          </cell>
        </row>
        <row r="823">
          <cell r="B823" t="str">
            <v>Shear Plate</v>
          </cell>
        </row>
        <row r="824">
          <cell r="A824">
            <v>10.208333333333332</v>
          </cell>
          <cell r="B824" t="str">
            <v>Plate 1/4 ''</v>
          </cell>
          <cell r="C824">
            <v>0.125</v>
          </cell>
          <cell r="D824">
            <v>0</v>
          </cell>
          <cell r="E824" t="str">
            <v>p2</v>
          </cell>
          <cell r="F824">
            <v>275.62499999999994</v>
          </cell>
          <cell r="G824">
            <v>49.61</v>
          </cell>
          <cell r="H824">
            <v>40.65</v>
          </cell>
          <cell r="I824">
            <v>2</v>
          </cell>
        </row>
        <row r="825">
          <cell r="B825" t="str">
            <v>Esparragos y Pernos:</v>
          </cell>
          <cell r="C825">
            <v>1</v>
          </cell>
        </row>
        <row r="826">
          <cell r="A826">
            <v>0</v>
          </cell>
          <cell r="B826" t="str">
            <v>Perno Ø  - A325   3/4'' x 2 1/2''</v>
          </cell>
          <cell r="C826">
            <v>4</v>
          </cell>
          <cell r="D826">
            <v>5.0000000000000044E-2</v>
          </cell>
          <cell r="E826" t="str">
            <v>Ud</v>
          </cell>
          <cell r="F826">
            <v>36.347457627118644</v>
          </cell>
          <cell r="G826">
            <v>6.54</v>
          </cell>
          <cell r="H826">
            <v>180.13</v>
          </cell>
        </row>
        <row r="827">
          <cell r="B827" t="str">
            <v>Conexión Shear plate</v>
          </cell>
        </row>
        <row r="828">
          <cell r="A828">
            <v>31.3</v>
          </cell>
          <cell r="B828" t="str">
            <v>2L4X4X5/8</v>
          </cell>
          <cell r="C828">
            <v>0</v>
          </cell>
          <cell r="D828">
            <v>0</v>
          </cell>
          <cell r="E828" t="str">
            <v>pl</v>
          </cell>
          <cell r="F828">
            <v>845.1</v>
          </cell>
          <cell r="G828">
            <v>152.12</v>
          </cell>
          <cell r="H828">
            <v>0</v>
          </cell>
          <cell r="I828">
            <v>1.3333333333333333</v>
          </cell>
        </row>
        <row r="829">
          <cell r="B829" t="str">
            <v>Tornillería (para Vigas Secundarias)</v>
          </cell>
        </row>
        <row r="830">
          <cell r="A830">
            <v>0</v>
          </cell>
          <cell r="B830" t="str">
            <v>Perno Ø  - A325   3/4'' x 1 3/4''</v>
          </cell>
          <cell r="C830">
            <v>0</v>
          </cell>
          <cell r="D830">
            <v>0</v>
          </cell>
          <cell r="E830" t="str">
            <v>Ud</v>
          </cell>
          <cell r="F830">
            <v>31.194915254237291</v>
          </cell>
          <cell r="G830">
            <v>5.62</v>
          </cell>
          <cell r="H830">
            <v>0</v>
          </cell>
          <cell r="I830">
            <v>0</v>
          </cell>
        </row>
        <row r="831">
          <cell r="B831" t="str">
            <v>Perno Ø  - A325   3/4'' x 2 1/4''</v>
          </cell>
          <cell r="C831">
            <v>0</v>
          </cell>
          <cell r="D831">
            <v>0</v>
          </cell>
          <cell r="E831" t="str">
            <v>Ud</v>
          </cell>
          <cell r="F831">
            <v>33.33898305084746</v>
          </cell>
          <cell r="G831">
            <v>6</v>
          </cell>
          <cell r="H831">
            <v>0</v>
          </cell>
        </row>
        <row r="832">
          <cell r="B832" t="str">
            <v>Conectores de Cortante</v>
          </cell>
        </row>
        <row r="833">
          <cell r="A833">
            <v>0</v>
          </cell>
          <cell r="B833" t="str">
            <v>Conectores de cortantes Ø 1/2'' x 3''</v>
          </cell>
          <cell r="C833">
            <v>0</v>
          </cell>
          <cell r="D833">
            <v>0</v>
          </cell>
          <cell r="E833" t="str">
            <v>UD</v>
          </cell>
          <cell r="F833">
            <v>42.37</v>
          </cell>
          <cell r="G833">
            <v>7.63</v>
          </cell>
          <cell r="H833">
            <v>0</v>
          </cell>
          <cell r="I833">
            <v>0</v>
          </cell>
        </row>
        <row r="834">
          <cell r="B834" t="str">
            <v>Pinturas</v>
          </cell>
        </row>
        <row r="835">
          <cell r="B835" t="str">
            <v>Pintura Multi-Purpose Epoxy Haze Gray</v>
          </cell>
          <cell r="C835">
            <v>0.21769791360000004</v>
          </cell>
          <cell r="D835">
            <v>1.0574682880194393E-2</v>
          </cell>
          <cell r="E835" t="str">
            <v>cub</v>
          </cell>
          <cell r="F835">
            <v>5925.0254237288136</v>
          </cell>
          <cell r="G835">
            <v>1066.5</v>
          </cell>
          <cell r="H835">
            <v>1538.14</v>
          </cell>
        </row>
        <row r="836">
          <cell r="B836" t="str">
            <v>Pintura High Gloss Urethane Gris Perla</v>
          </cell>
          <cell r="C836">
            <v>0.21769791360000004</v>
          </cell>
          <cell r="D836">
            <v>1.0574682880194393E-2</v>
          </cell>
          <cell r="E836" t="str">
            <v>Gls</v>
          </cell>
          <cell r="F836">
            <v>2154.5508474576272</v>
          </cell>
          <cell r="G836">
            <v>387.82</v>
          </cell>
          <cell r="H836">
            <v>559.32000000000005</v>
          </cell>
        </row>
        <row r="837">
          <cell r="B837" t="str">
            <v>Grout</v>
          </cell>
        </row>
        <row r="838">
          <cell r="B838" t="str">
            <v>Mortero Listo Grout 640 kg/cm²</v>
          </cell>
          <cell r="C838">
            <v>4.5379561846153847E-2</v>
          </cell>
          <cell r="D838">
            <v>1.2036352034208881</v>
          </cell>
          <cell r="E838" t="str">
            <v>fdas</v>
          </cell>
          <cell r="F838">
            <v>650</v>
          </cell>
          <cell r="G838">
            <v>117</v>
          </cell>
          <cell r="H838">
            <v>76.7</v>
          </cell>
        </row>
        <row r="839">
          <cell r="B839" t="str">
            <v>Miscelaneos</v>
          </cell>
        </row>
        <row r="840">
          <cell r="B840" t="str">
            <v>Electrodo E70XX Universal 1/8''</v>
          </cell>
          <cell r="C840">
            <v>21.191824557086619</v>
          </cell>
          <cell r="D840">
            <v>3.8578287071793893E-4</v>
          </cell>
          <cell r="E840" t="str">
            <v>Lbs</v>
          </cell>
          <cell r="F840">
            <v>98</v>
          </cell>
          <cell r="G840">
            <v>17.64</v>
          </cell>
          <cell r="H840">
            <v>2451.5700000000002</v>
          </cell>
        </row>
        <row r="841">
          <cell r="B841" t="str">
            <v>Acetileno 390</v>
          </cell>
          <cell r="C841">
            <v>42.383649114173238</v>
          </cell>
          <cell r="D841">
            <v>3.8578287071793893E-4</v>
          </cell>
          <cell r="E841" t="str">
            <v>p3</v>
          </cell>
          <cell r="F841">
            <v>9.6525423728813564</v>
          </cell>
          <cell r="G841">
            <v>1.74</v>
          </cell>
          <cell r="H841">
            <v>483.04</v>
          </cell>
        </row>
        <row r="842">
          <cell r="B842" t="str">
            <v>Oxigeno Industrial 220</v>
          </cell>
          <cell r="C842">
            <v>13.986604207677169</v>
          </cell>
          <cell r="D842">
            <v>9.5775873285079628E-4</v>
          </cell>
          <cell r="E842" t="str">
            <v>p3</v>
          </cell>
          <cell r="F842">
            <v>2.6864406779661016</v>
          </cell>
          <cell r="G842">
            <v>0.48</v>
          </cell>
          <cell r="H842">
            <v>44.33</v>
          </cell>
        </row>
        <row r="843">
          <cell r="B843" t="str">
            <v>Disco p/ esmerilar</v>
          </cell>
          <cell r="C843">
            <v>3</v>
          </cell>
          <cell r="D843">
            <v>0</v>
          </cell>
          <cell r="E843" t="str">
            <v>Ud</v>
          </cell>
          <cell r="F843">
            <v>150</v>
          </cell>
          <cell r="G843">
            <v>27</v>
          </cell>
          <cell r="H843">
            <v>531</v>
          </cell>
        </row>
        <row r="844">
          <cell r="B844" t="str">
            <v>Mano de Obra</v>
          </cell>
        </row>
        <row r="845">
          <cell r="B845" t="str">
            <v>Frabricación</v>
          </cell>
        </row>
        <row r="846">
          <cell r="B846" t="str">
            <v>SandBlasting Superficie Metálicas</v>
          </cell>
          <cell r="C846">
            <v>16.327343520000003</v>
          </cell>
          <cell r="D846">
            <v>1.6270129900463137E-4</v>
          </cell>
          <cell r="E846" t="str">
            <v>m2</v>
          </cell>
          <cell r="F846">
            <v>169.5</v>
          </cell>
          <cell r="G846">
            <v>30.51</v>
          </cell>
          <cell r="H846">
            <v>3266.16</v>
          </cell>
        </row>
        <row r="847">
          <cell r="B847" t="str">
            <v>Fabricación Estructura Metalica - Columna</v>
          </cell>
          <cell r="C847">
            <v>0.35255905511811031</v>
          </cell>
          <cell r="D847">
            <v>2.1105527638190704E-2</v>
          </cell>
          <cell r="E847" t="str">
            <v>ton</v>
          </cell>
          <cell r="F847">
            <v>11999.999999999998</v>
          </cell>
          <cell r="G847">
            <v>2160</v>
          </cell>
          <cell r="H847">
            <v>5097.6000000000004</v>
          </cell>
        </row>
        <row r="848">
          <cell r="B848" t="str">
            <v>Fabricación Estructura Metalica - Placa</v>
          </cell>
          <cell r="C848">
            <v>6.3802083333333332E-4</v>
          </cell>
          <cell r="D848">
            <v>14.673469387755102</v>
          </cell>
          <cell r="E848" t="str">
            <v>ton</v>
          </cell>
          <cell r="F848">
            <v>22000</v>
          </cell>
          <cell r="G848">
            <v>3960</v>
          </cell>
          <cell r="H848">
            <v>259.60000000000002</v>
          </cell>
        </row>
        <row r="849">
          <cell r="B849" t="str">
            <v>Pintura de Taller</v>
          </cell>
        </row>
        <row r="850">
          <cell r="B850" t="str">
            <v>MO-1001-12 [PEM] Pintor Estructura Metálica</v>
          </cell>
          <cell r="C850">
            <v>4</v>
          </cell>
          <cell r="D850">
            <v>0</v>
          </cell>
          <cell r="E850" t="str">
            <v>Día</v>
          </cell>
          <cell r="F850">
            <v>737.38099547511399</v>
          </cell>
          <cell r="G850">
            <v>132.72999999999999</v>
          </cell>
          <cell r="H850">
            <v>3480.44</v>
          </cell>
        </row>
        <row r="851">
          <cell r="B851" t="str">
            <v>MO-1001-14 [AyEM] Ayudante Estructuras Metálica</v>
          </cell>
          <cell r="C851">
            <v>4</v>
          </cell>
          <cell r="D851">
            <v>0</v>
          </cell>
          <cell r="E851" t="str">
            <v>Día</v>
          </cell>
          <cell r="F851">
            <v>866.50045248868685</v>
          </cell>
          <cell r="G851">
            <v>155.97</v>
          </cell>
          <cell r="H851">
            <v>4089.88</v>
          </cell>
        </row>
        <row r="852">
          <cell r="B852" t="str">
            <v>Servicios, Herramientas y Equipos</v>
          </cell>
        </row>
        <row r="853">
          <cell r="B853" t="str">
            <v>Compresor p/ Pintura</v>
          </cell>
          <cell r="C853">
            <v>32</v>
          </cell>
          <cell r="D853">
            <v>0</v>
          </cell>
          <cell r="E853" t="str">
            <v>Hr</v>
          </cell>
          <cell r="F853">
            <v>63.56</v>
          </cell>
          <cell r="G853">
            <v>11.44</v>
          </cell>
          <cell r="H853">
            <v>2400</v>
          </cell>
        </row>
        <row r="854">
          <cell r="A854">
            <v>59.833333333333329</v>
          </cell>
          <cell r="B854" t="str">
            <v>Viga Principal W6X9 de 5.97 m + Shear Plate Plate 1/4 '' + Esparragos y Pernos: Perno Ø  - A325   3/4'' x 2 1/2'' (1)ud ( incluye Frabricación &amp; Pintura de Taller)</v>
          </cell>
          <cell r="C854">
            <v>4</v>
          </cell>
          <cell r="E854" t="str">
            <v>Ud</v>
          </cell>
          <cell r="G854">
            <v>67.15480284231117</v>
          </cell>
          <cell r="I854">
            <v>11859.44</v>
          </cell>
        </row>
        <row r="856">
          <cell r="A856">
            <v>60.833333333333329</v>
          </cell>
          <cell r="B856" t="str">
            <v>Análisis de Precio Unitario de 3.00 Ud de Viga Principal W6X9 de 2.72 m + Shear Plate Plate 1/4 '' + Esparragos y Pernos: Perno Ø  - A325   3/4'' x 2 1/2'' (1)ud ( incluye Frabricación &amp; Pintura de Taller):</v>
          </cell>
          <cell r="H856" t="str">
            <v>Caballeria - Cafeteria</v>
          </cell>
        </row>
        <row r="857">
          <cell r="B857" t="str">
            <v>Materiales</v>
          </cell>
        </row>
        <row r="858">
          <cell r="A858" t="str">
            <v>lbm</v>
          </cell>
          <cell r="B858" t="str">
            <v>Viga Principal</v>
          </cell>
          <cell r="C858">
            <v>2.72</v>
          </cell>
          <cell r="D858" t="str">
            <v>m</v>
          </cell>
          <cell r="I858" t="str">
            <v>perimeter</v>
          </cell>
        </row>
        <row r="859">
          <cell r="A859">
            <v>9</v>
          </cell>
          <cell r="B859" t="str">
            <v>W6X9</v>
          </cell>
          <cell r="C859">
            <v>26.771653543307085</v>
          </cell>
          <cell r="D859">
            <v>0.1205882352941177</v>
          </cell>
          <cell r="E859" t="str">
            <v>pl</v>
          </cell>
          <cell r="F859">
            <v>243</v>
          </cell>
          <cell r="G859">
            <v>43.74</v>
          </cell>
          <cell r="H859">
            <v>8602.2000000000007</v>
          </cell>
          <cell r="I859">
            <v>2.2400000000000002</v>
          </cell>
        </row>
        <row r="860">
          <cell r="B860" t="str">
            <v>Shear Plate</v>
          </cell>
        </row>
        <row r="861">
          <cell r="A861">
            <v>10.208333333333332</v>
          </cell>
          <cell r="B861" t="str">
            <v>Plate 1/4 ''</v>
          </cell>
          <cell r="C861">
            <v>0.125</v>
          </cell>
          <cell r="D861">
            <v>0</v>
          </cell>
          <cell r="E861" t="str">
            <v>p2</v>
          </cell>
          <cell r="F861">
            <v>275.62499999999994</v>
          </cell>
          <cell r="G861">
            <v>49.61</v>
          </cell>
          <cell r="H861">
            <v>40.65</v>
          </cell>
          <cell r="I861">
            <v>2</v>
          </cell>
        </row>
        <row r="862">
          <cell r="B862" t="str">
            <v>Esparragos y Pernos:</v>
          </cell>
          <cell r="C862">
            <v>1</v>
          </cell>
        </row>
        <row r="863">
          <cell r="A863">
            <v>0</v>
          </cell>
          <cell r="B863" t="str">
            <v>Perno Ø  - A325   3/4'' x 2 1/2''</v>
          </cell>
          <cell r="C863">
            <v>3</v>
          </cell>
          <cell r="D863">
            <v>5.0000000000000121E-2</v>
          </cell>
          <cell r="E863" t="str">
            <v>Ud</v>
          </cell>
          <cell r="F863">
            <v>36.347457627118644</v>
          </cell>
          <cell r="G863">
            <v>6.54</v>
          </cell>
          <cell r="H863">
            <v>135.1</v>
          </cell>
        </row>
        <row r="864">
          <cell r="B864" t="str">
            <v>Conexión Shear plate</v>
          </cell>
        </row>
        <row r="865">
          <cell r="A865">
            <v>31.3</v>
          </cell>
          <cell r="B865" t="str">
            <v>2L4X4X5/8</v>
          </cell>
          <cell r="C865">
            <v>0</v>
          </cell>
          <cell r="D865">
            <v>0</v>
          </cell>
          <cell r="E865" t="str">
            <v>pl</v>
          </cell>
          <cell r="F865">
            <v>845.1</v>
          </cell>
          <cell r="G865">
            <v>152.12</v>
          </cell>
          <cell r="H865">
            <v>0</v>
          </cell>
          <cell r="I865">
            <v>1.3333333333333333</v>
          </cell>
        </row>
        <row r="866">
          <cell r="B866" t="str">
            <v>Tornillería (para Vigas Secundarias)</v>
          </cell>
        </row>
        <row r="867">
          <cell r="A867">
            <v>0</v>
          </cell>
          <cell r="B867" t="str">
            <v>Perno Ø  - A325   3/4'' x 1 3/4''</v>
          </cell>
          <cell r="C867">
            <v>0</v>
          </cell>
          <cell r="D867">
            <v>0</v>
          </cell>
          <cell r="E867" t="str">
            <v>Ud</v>
          </cell>
          <cell r="F867">
            <v>31.194915254237291</v>
          </cell>
          <cell r="G867">
            <v>5.62</v>
          </cell>
          <cell r="H867">
            <v>0</v>
          </cell>
          <cell r="I867">
            <v>0</v>
          </cell>
        </row>
        <row r="868">
          <cell r="B868" t="str">
            <v>Perno Ø  - A325   3/4'' x 2 1/4''</v>
          </cell>
          <cell r="C868">
            <v>0</v>
          </cell>
          <cell r="D868">
            <v>0</v>
          </cell>
          <cell r="E868" t="str">
            <v>Ud</v>
          </cell>
          <cell r="F868">
            <v>33.33898305084746</v>
          </cell>
          <cell r="G868">
            <v>6</v>
          </cell>
          <cell r="H868">
            <v>0</v>
          </cell>
        </row>
        <row r="869">
          <cell r="B869" t="str">
            <v>Conectores de Cortante</v>
          </cell>
        </row>
        <row r="870">
          <cell r="A870">
            <v>0</v>
          </cell>
          <cell r="B870" t="str">
            <v>Conectores de cortantes Ø 1/2'' x 3''</v>
          </cell>
          <cell r="C870">
            <v>0</v>
          </cell>
          <cell r="D870">
            <v>0</v>
          </cell>
          <cell r="E870" t="str">
            <v>UD</v>
          </cell>
          <cell r="F870">
            <v>42.37</v>
          </cell>
          <cell r="G870">
            <v>7.63</v>
          </cell>
          <cell r="H870">
            <v>0</v>
          </cell>
          <cell r="I870">
            <v>0</v>
          </cell>
        </row>
        <row r="871">
          <cell r="B871" t="str">
            <v>Pinturas</v>
          </cell>
        </row>
        <row r="872">
          <cell r="B872" t="str">
            <v>Pintura Multi-Purpose Epoxy Haze Gray</v>
          </cell>
          <cell r="C872">
            <v>7.459309439999999E-2</v>
          </cell>
          <cell r="D872">
            <v>7.2485337194967109E-2</v>
          </cell>
          <cell r="E872" t="str">
            <v>cub</v>
          </cell>
          <cell r="F872">
            <v>5925.0254237288136</v>
          </cell>
          <cell r="G872">
            <v>1066.5</v>
          </cell>
          <cell r="H872">
            <v>559.32000000000005</v>
          </cell>
        </row>
        <row r="873">
          <cell r="B873" t="str">
            <v>Pintura High Gloss Urethane Gris Perla</v>
          </cell>
          <cell r="C873">
            <v>7.459309439999999E-2</v>
          </cell>
          <cell r="D873">
            <v>7.2485337194967109E-2</v>
          </cell>
          <cell r="E873" t="str">
            <v>Gls</v>
          </cell>
          <cell r="F873">
            <v>2154.5508474576272</v>
          </cell>
          <cell r="G873">
            <v>387.82</v>
          </cell>
          <cell r="H873">
            <v>203.39</v>
          </cell>
        </row>
        <row r="874">
          <cell r="B874" t="str">
            <v>Grout</v>
          </cell>
        </row>
        <row r="875">
          <cell r="B875" t="str">
            <v>Mortero Listo Grout 640 kg/cm²</v>
          </cell>
          <cell r="C875">
            <v>4.5379561846153847E-2</v>
          </cell>
          <cell r="D875">
            <v>1.2036352034208881</v>
          </cell>
          <cell r="E875" t="str">
            <v>fdas</v>
          </cell>
          <cell r="F875">
            <v>650</v>
          </cell>
          <cell r="G875">
            <v>117</v>
          </cell>
          <cell r="H875">
            <v>76.7</v>
          </cell>
        </row>
        <row r="876">
          <cell r="B876" t="str">
            <v>Miscelaneos</v>
          </cell>
        </row>
        <row r="877">
          <cell r="B877" t="str">
            <v>Electrodo E70XX Universal 1/8''</v>
          </cell>
          <cell r="C877">
            <v>2.4222092355643046</v>
          </cell>
          <cell r="D877">
            <v>3.2115625394175513E-2</v>
          </cell>
          <cell r="E877" t="str">
            <v>Lbs</v>
          </cell>
          <cell r="F877">
            <v>98</v>
          </cell>
          <cell r="G877">
            <v>17.64</v>
          </cell>
          <cell r="H877">
            <v>289.10000000000002</v>
          </cell>
        </row>
        <row r="878">
          <cell r="B878" t="str">
            <v>Acetileno 390</v>
          </cell>
          <cell r="C878">
            <v>4.8444184711286091</v>
          </cell>
          <cell r="D878">
            <v>1.1473312886292076E-2</v>
          </cell>
          <cell r="E878" t="str">
            <v>p3</v>
          </cell>
          <cell r="F878">
            <v>9.6525423728813564</v>
          </cell>
          <cell r="G878">
            <v>1.74</v>
          </cell>
          <cell r="H878">
            <v>55.82</v>
          </cell>
        </row>
        <row r="879">
          <cell r="B879" t="str">
            <v>Oxigeno Industrial 220</v>
          </cell>
          <cell r="C879">
            <v>1.598658095472441</v>
          </cell>
          <cell r="D879">
            <v>8.3939432162481752E-4</v>
          </cell>
          <cell r="E879" t="str">
            <v>p3</v>
          </cell>
          <cell r="F879">
            <v>2.6864406779661016</v>
          </cell>
          <cell r="G879">
            <v>0.48</v>
          </cell>
          <cell r="H879">
            <v>5.07</v>
          </cell>
        </row>
        <row r="880">
          <cell r="B880" t="str">
            <v>Disco p/ esmerilar</v>
          </cell>
          <cell r="C880">
            <v>3</v>
          </cell>
          <cell r="D880">
            <v>0</v>
          </cell>
          <cell r="E880" t="str">
            <v>Ud</v>
          </cell>
          <cell r="F880">
            <v>150</v>
          </cell>
          <cell r="G880">
            <v>27</v>
          </cell>
          <cell r="H880">
            <v>531</v>
          </cell>
        </row>
        <row r="881">
          <cell r="B881" t="str">
            <v>Mano de Obra</v>
          </cell>
        </row>
        <row r="882">
          <cell r="B882" t="str">
            <v>Frabricación</v>
          </cell>
        </row>
        <row r="883">
          <cell r="B883" t="str">
            <v>SandBlasting Superficie Metálicas</v>
          </cell>
          <cell r="C883">
            <v>5.5944820799999997</v>
          </cell>
          <cell r="D883">
            <v>9.8631471530262601E-4</v>
          </cell>
          <cell r="E883" t="str">
            <v>m2</v>
          </cell>
          <cell r="F883">
            <v>169.5</v>
          </cell>
          <cell r="G883">
            <v>30.51</v>
          </cell>
          <cell r="H883">
            <v>1120.06</v>
          </cell>
        </row>
        <row r="884">
          <cell r="B884" t="str">
            <v>Fabricación Estructura Metalica - Columna</v>
          </cell>
          <cell r="C884">
            <v>0.12047244094488188</v>
          </cell>
          <cell r="D884">
            <v>7.9084967320261546E-2</v>
          </cell>
          <cell r="E884" t="str">
            <v>ton</v>
          </cell>
          <cell r="F884">
            <v>11999.999999999998</v>
          </cell>
          <cell r="G884">
            <v>2160</v>
          </cell>
          <cell r="H884">
            <v>1840.8</v>
          </cell>
        </row>
        <row r="885">
          <cell r="B885" t="str">
            <v>Fabricación Estructura Metalica - Placa</v>
          </cell>
          <cell r="C885">
            <v>6.3802083333333332E-4</v>
          </cell>
          <cell r="D885">
            <v>14.673469387755102</v>
          </cell>
          <cell r="E885" t="str">
            <v>ton</v>
          </cell>
          <cell r="F885">
            <v>22000</v>
          </cell>
          <cell r="G885">
            <v>3960</v>
          </cell>
          <cell r="H885">
            <v>259.60000000000002</v>
          </cell>
        </row>
        <row r="886">
          <cell r="B886" t="str">
            <v>Pintura de Taller</v>
          </cell>
        </row>
        <row r="887">
          <cell r="B887" t="str">
            <v>MO-1001-12 [PEM] Pintor Estructura Metálica</v>
          </cell>
          <cell r="C887">
            <v>3</v>
          </cell>
          <cell r="D887">
            <v>0</v>
          </cell>
          <cell r="E887" t="str">
            <v>Día</v>
          </cell>
          <cell r="F887">
            <v>737.38099547511399</v>
          </cell>
          <cell r="G887">
            <v>132.72999999999999</v>
          </cell>
          <cell r="H887">
            <v>2610.33</v>
          </cell>
        </row>
        <row r="888">
          <cell r="B888" t="str">
            <v>MO-1001-14 [AyEM] Ayudante Estructuras Metálica</v>
          </cell>
          <cell r="C888">
            <v>3</v>
          </cell>
          <cell r="D888">
            <v>0</v>
          </cell>
          <cell r="E888" t="str">
            <v>Día</v>
          </cell>
          <cell r="F888">
            <v>866.50045248868685</v>
          </cell>
          <cell r="G888">
            <v>155.97</v>
          </cell>
          <cell r="H888">
            <v>3067.41</v>
          </cell>
        </row>
        <row r="889">
          <cell r="B889" t="str">
            <v>Servicios, Herramientas y Equipos</v>
          </cell>
        </row>
        <row r="890">
          <cell r="B890" t="str">
            <v>Compresor p/ Pintura</v>
          </cell>
          <cell r="C890">
            <v>24</v>
          </cell>
          <cell r="D890">
            <v>0</v>
          </cell>
          <cell r="E890" t="str">
            <v>Hr</v>
          </cell>
          <cell r="F890">
            <v>63.56</v>
          </cell>
          <cell r="G890">
            <v>11.44</v>
          </cell>
          <cell r="H890">
            <v>1800</v>
          </cell>
        </row>
        <row r="891">
          <cell r="A891">
            <v>60.833333333333329</v>
          </cell>
          <cell r="B891" t="str">
            <v>Viga Principal W6X9 de 2.72 m + Shear Plate Plate 1/4 '' + Esparragos y Pernos: Perno Ø  - A325   3/4'' x 2 1/2'' (1)ud ( incluye Frabricación &amp; Pintura de Taller)</v>
          </cell>
          <cell r="C891">
            <v>3</v>
          </cell>
          <cell r="E891" t="str">
            <v>Ud</v>
          </cell>
          <cell r="G891">
            <v>87.509161837795659</v>
          </cell>
          <cell r="I891">
            <v>7065.52</v>
          </cell>
        </row>
        <row r="893">
          <cell r="A893">
            <v>61.833333333333329</v>
          </cell>
          <cell r="B893" t="str">
            <v>Análisis de Precio Unitario de 42.03 m2 de Cubierta con Aluzinc cal. 26:</v>
          </cell>
          <cell r="I893" t="str">
            <v>Caballeria - Cafeteria</v>
          </cell>
        </row>
        <row r="894">
          <cell r="A894" t="str">
            <v>a)</v>
          </cell>
          <cell r="B894" t="str">
            <v>Materiales</v>
          </cell>
        </row>
        <row r="895">
          <cell r="B895" t="str">
            <v>Cubierta con</v>
          </cell>
        </row>
        <row r="896">
          <cell r="B896" t="str">
            <v>Aluzinc cal. 26</v>
          </cell>
          <cell r="C896">
            <v>150.79749434164074</v>
          </cell>
          <cell r="D896">
            <v>1.3428980318497109E-3</v>
          </cell>
          <cell r="E896" t="str">
            <v>pl</v>
          </cell>
          <cell r="F896">
            <v>146</v>
          </cell>
          <cell r="G896">
            <v>26.28</v>
          </cell>
          <cell r="H896">
            <v>26014.28</v>
          </cell>
        </row>
        <row r="897">
          <cell r="B897" t="str">
            <v xml:space="preserve">Caballete </v>
          </cell>
          <cell r="C897">
            <v>1.6951006124234471</v>
          </cell>
          <cell r="D897">
            <v>0.17987096774193545</v>
          </cell>
          <cell r="E897" t="str">
            <v xml:space="preserve"> Ud </v>
          </cell>
          <cell r="F897">
            <v>359.90000000000003</v>
          </cell>
          <cell r="G897">
            <v>64.78</v>
          </cell>
          <cell r="H897">
            <v>849.36</v>
          </cell>
        </row>
        <row r="898">
          <cell r="B898" t="str">
            <v>Placa Anclaje</v>
          </cell>
        </row>
        <row r="899">
          <cell r="B899" t="str">
            <v>Tornillo Autotaladrante 1 1/4" x 12</v>
          </cell>
          <cell r="C899">
            <v>1.910392588461985</v>
          </cell>
          <cell r="D899">
            <v>5.0290247125328496E-3</v>
          </cell>
          <cell r="E899" t="str">
            <v>ud</v>
          </cell>
          <cell r="F899">
            <v>2.77</v>
          </cell>
          <cell r="G899">
            <v>0.5</v>
          </cell>
          <cell r="H899">
            <v>6.28</v>
          </cell>
        </row>
        <row r="900">
          <cell r="A900" t="str">
            <v>c)</v>
          </cell>
          <cell r="B900" t="str">
            <v>Operación Instalación:</v>
          </cell>
        </row>
        <row r="901">
          <cell r="B901" t="str">
            <v>Izaje:</v>
          </cell>
        </row>
        <row r="902">
          <cell r="B902" t="str">
            <v>MO-1001-9 [MAM] Maestro de Carpintería Metálica</v>
          </cell>
          <cell r="C902">
            <v>1</v>
          </cell>
          <cell r="D902">
            <v>0</v>
          </cell>
          <cell r="E902" t="str">
            <v>Día</v>
          </cell>
          <cell r="F902">
            <v>2022.3529411764707</v>
          </cell>
          <cell r="G902">
            <v>364.02</v>
          </cell>
          <cell r="H902">
            <v>2386.37</v>
          </cell>
        </row>
        <row r="903">
          <cell r="B903" t="str">
            <v>Tornillería:</v>
          </cell>
        </row>
        <row r="904">
          <cell r="B904" t="str">
            <v>MO-1001-13 [AEM] Armadores Estructuras Metálica</v>
          </cell>
          <cell r="C904">
            <v>1</v>
          </cell>
          <cell r="D904">
            <v>0</v>
          </cell>
          <cell r="E904" t="str">
            <v>Día</v>
          </cell>
          <cell r="F904">
            <v>1124.7393665158368</v>
          </cell>
          <cell r="G904">
            <v>202.45</v>
          </cell>
          <cell r="H904">
            <v>1327.19</v>
          </cell>
        </row>
        <row r="905">
          <cell r="B905" t="str">
            <v>MO-1001-14 [AyEM] Ayudante Estructuras Metálica</v>
          </cell>
          <cell r="C905">
            <v>1</v>
          </cell>
          <cell r="D905">
            <v>0</v>
          </cell>
          <cell r="E905" t="str">
            <v>Día</v>
          </cell>
          <cell r="F905">
            <v>866.50045248868685</v>
          </cell>
          <cell r="G905">
            <v>155.97</v>
          </cell>
          <cell r="H905">
            <v>1022.47</v>
          </cell>
        </row>
        <row r="906">
          <cell r="B906" t="str">
            <v>Servicios, Herramientas y Equipos</v>
          </cell>
        </row>
        <row r="907">
          <cell r="B907" t="str">
            <v>Herramientas Menores Varilleros</v>
          </cell>
          <cell r="C907">
            <v>31605.949999999997</v>
          </cell>
          <cell r="D907">
            <v>1.1510423850862618E-16</v>
          </cell>
          <cell r="E907" t="str">
            <v>%</v>
          </cell>
          <cell r="F907">
            <v>1.6E-2</v>
          </cell>
          <cell r="G907">
            <v>0</v>
          </cell>
          <cell r="H907">
            <v>505.7</v>
          </cell>
        </row>
        <row r="908">
          <cell r="A908">
            <v>61.833333333333329</v>
          </cell>
          <cell r="B908" t="str">
            <v>Cubierta con Aluzinc cal. 26</v>
          </cell>
          <cell r="C908">
            <v>42.028636946163672</v>
          </cell>
          <cell r="E908" t="str">
            <v>m2</v>
          </cell>
          <cell r="G908">
            <v>114.71321342578247</v>
          </cell>
          <cell r="I908">
            <v>764.04</v>
          </cell>
        </row>
        <row r="910">
          <cell r="A910">
            <v>62.833333333333329</v>
          </cell>
          <cell r="B910" t="str">
            <v>Análisis de Precio Unitario de 24.00 Ud de Tilla Tensora Barra HN 1/2" x 20' de 4':</v>
          </cell>
          <cell r="I910" t="str">
            <v>Caballeria - Cafeteria</v>
          </cell>
        </row>
        <row r="911">
          <cell r="A911" t="str">
            <v>a)</v>
          </cell>
          <cell r="B911" t="str">
            <v>Materiales</v>
          </cell>
        </row>
        <row r="912">
          <cell r="B912" t="str">
            <v>Tilla Tensora</v>
          </cell>
        </row>
        <row r="913">
          <cell r="B913" t="str">
            <v>Barra HN 1/2" x 20'</v>
          </cell>
          <cell r="C913">
            <v>4.7244094488188981</v>
          </cell>
          <cell r="D913">
            <v>1.1833333333333199E-3</v>
          </cell>
          <cell r="E913" t="str">
            <v>pl</v>
          </cell>
          <cell r="F913">
            <v>305</v>
          </cell>
          <cell r="G913">
            <v>54.9</v>
          </cell>
          <cell r="H913">
            <v>1702.33</v>
          </cell>
        </row>
        <row r="914">
          <cell r="B914" t="str">
            <v>Placa Anclaje</v>
          </cell>
        </row>
        <row r="915">
          <cell r="B915" t="str">
            <v>L2-1/2X2X3/8</v>
          </cell>
          <cell r="C915">
            <v>0</v>
          </cell>
          <cell r="D915">
            <v>0</v>
          </cell>
          <cell r="E915" t="str">
            <v>pl</v>
          </cell>
          <cell r="F915">
            <v>0</v>
          </cell>
          <cell r="G915">
            <v>0</v>
          </cell>
          <cell r="H915">
            <v>0</v>
          </cell>
        </row>
        <row r="916">
          <cell r="B916" t="str">
            <v>Espárragos, Tuercas, Contratuercas y Pernos</v>
          </cell>
        </row>
        <row r="917">
          <cell r="B917" t="str">
            <v>Tuerca Hexagonal 1/2''</v>
          </cell>
          <cell r="C917">
            <v>96</v>
          </cell>
          <cell r="D917">
            <v>0</v>
          </cell>
          <cell r="E917" t="str">
            <v>ud</v>
          </cell>
          <cell r="F917">
            <v>15</v>
          </cell>
          <cell r="G917">
            <v>2.7</v>
          </cell>
          <cell r="H917">
            <v>1699.2</v>
          </cell>
        </row>
        <row r="918">
          <cell r="B918" t="str">
            <v>Pintura</v>
          </cell>
        </row>
        <row r="919">
          <cell r="B919" t="str">
            <v>Pintura Multi-Purpose Epoxy Haze Gray</v>
          </cell>
          <cell r="C919">
            <v>5.4048797770399749E-4</v>
          </cell>
          <cell r="D919">
            <v>0.11010794828186686</v>
          </cell>
          <cell r="E919" t="str">
            <v>cub</v>
          </cell>
          <cell r="F919">
            <v>5925.0254237288136</v>
          </cell>
          <cell r="G919">
            <v>1066.5</v>
          </cell>
          <cell r="H919">
            <v>4.1900000000000004</v>
          </cell>
        </row>
        <row r="920">
          <cell r="B920" t="str">
            <v>Pintura High Gloss Urethane Gris Perla</v>
          </cell>
          <cell r="C920">
            <v>2.7024398885199877E-3</v>
          </cell>
          <cell r="D920">
            <v>0.11010794828186669</v>
          </cell>
          <cell r="E920" t="str">
            <v>Gls</v>
          </cell>
          <cell r="F920">
            <v>2154.5508474576272</v>
          </cell>
          <cell r="G920">
            <v>387.82</v>
          </cell>
          <cell r="H920">
            <v>7.63</v>
          </cell>
        </row>
        <row r="921">
          <cell r="B921" t="str">
            <v>Misceláneos</v>
          </cell>
        </row>
        <row r="922">
          <cell r="B922" t="str">
            <v>Electrodo E70XX Universal 1/8''</v>
          </cell>
          <cell r="C922">
            <v>5.3450708342326347E-2</v>
          </cell>
          <cell r="D922">
            <v>0.12252955780732698</v>
          </cell>
          <cell r="E922" t="str">
            <v>Lbs</v>
          </cell>
          <cell r="F922">
            <v>98</v>
          </cell>
          <cell r="G922">
            <v>17.64</v>
          </cell>
          <cell r="H922">
            <v>6.94</v>
          </cell>
        </row>
        <row r="923">
          <cell r="B923" t="str">
            <v>Acetileno 390</v>
          </cell>
          <cell r="C923">
            <v>8.0176062513489521E-2</v>
          </cell>
          <cell r="D923">
            <v>0.12252955780732698</v>
          </cell>
          <cell r="E923" t="str">
            <v>p3</v>
          </cell>
          <cell r="F923">
            <v>9.6525423728813564</v>
          </cell>
          <cell r="G923">
            <v>1.74</v>
          </cell>
          <cell r="H923">
            <v>1.03</v>
          </cell>
        </row>
        <row r="924">
          <cell r="B924" t="str">
            <v>Oxigeno Industrial 220</v>
          </cell>
          <cell r="C924">
            <v>6.4140850010791617E-2</v>
          </cell>
          <cell r="D924">
            <v>9.1348181201568041E-2</v>
          </cell>
          <cell r="E924" t="str">
            <v>p3</v>
          </cell>
          <cell r="F924">
            <v>2.6864406779661016</v>
          </cell>
          <cell r="G924">
            <v>0.48</v>
          </cell>
          <cell r="H924">
            <v>0.22</v>
          </cell>
        </row>
        <row r="925">
          <cell r="B925" t="str">
            <v>Disco p/ esmerilar</v>
          </cell>
          <cell r="C925">
            <v>5.3450708342326347E-3</v>
          </cell>
          <cell r="D925">
            <v>0.14123838377078254</v>
          </cell>
          <cell r="E925" t="str">
            <v>Ud</v>
          </cell>
          <cell r="F925">
            <v>150</v>
          </cell>
          <cell r="G925">
            <v>27</v>
          </cell>
          <cell r="H925">
            <v>1.08</v>
          </cell>
        </row>
        <row r="926">
          <cell r="A926" t="str">
            <v>b)</v>
          </cell>
          <cell r="B926" t="str">
            <v>Fabricación:</v>
          </cell>
        </row>
        <row r="927">
          <cell r="B927" t="str">
            <v>SandBlasting Superficie Metálicas</v>
          </cell>
          <cell r="C927">
            <v>4.0536598327799815E-2</v>
          </cell>
          <cell r="D927">
            <v>0.23345327586874082</v>
          </cell>
          <cell r="E927" t="str">
            <v>m2</v>
          </cell>
          <cell r="F927">
            <v>169.5</v>
          </cell>
          <cell r="G927">
            <v>30.51</v>
          </cell>
          <cell r="H927">
            <v>10</v>
          </cell>
        </row>
        <row r="928">
          <cell r="B928" t="str">
            <v>Fabricación Estructura Metalica - Tilla</v>
          </cell>
          <cell r="C928">
            <v>2.6725354171163174E-2</v>
          </cell>
          <cell r="D928">
            <v>1.0276602026594304E-2</v>
          </cell>
          <cell r="E928" t="str">
            <v>ton</v>
          </cell>
          <cell r="F928">
            <v>20000</v>
          </cell>
          <cell r="G928">
            <v>3600</v>
          </cell>
          <cell r="H928">
            <v>637.20000000000005</v>
          </cell>
        </row>
        <row r="929">
          <cell r="B929" t="str">
            <v>Fabricación Estructura Metalica - Placa</v>
          </cell>
          <cell r="C929">
            <v>0</v>
          </cell>
          <cell r="D929">
            <v>0</v>
          </cell>
          <cell r="E929" t="str">
            <v>ton</v>
          </cell>
          <cell r="F929">
            <v>22000</v>
          </cell>
          <cell r="G929">
            <v>3960</v>
          </cell>
          <cell r="H929">
            <v>0</v>
          </cell>
        </row>
        <row r="930">
          <cell r="A930" t="str">
            <v>c)</v>
          </cell>
          <cell r="B930" t="str">
            <v>Operación Instalación:</v>
          </cell>
        </row>
        <row r="931">
          <cell r="B931" t="str">
            <v>Izaje:</v>
          </cell>
        </row>
        <row r="932">
          <cell r="B932" t="str">
            <v>MO-1001-9 [MAM] Maestro de Carpintería Metálica</v>
          </cell>
          <cell r="C932">
            <v>0.5</v>
          </cell>
          <cell r="D932">
            <v>0</v>
          </cell>
          <cell r="E932" t="str">
            <v>Día</v>
          </cell>
          <cell r="F932">
            <v>2022.3529411764707</v>
          </cell>
          <cell r="G932">
            <v>364.02</v>
          </cell>
          <cell r="H932">
            <v>1193.19</v>
          </cell>
        </row>
        <row r="933">
          <cell r="B933" t="str">
            <v>Tornillería:</v>
          </cell>
        </row>
        <row r="934">
          <cell r="B934" t="str">
            <v>MO-1001-13 [AEM] Armadores Estructuras Metálica</v>
          </cell>
          <cell r="C934">
            <v>0.5</v>
          </cell>
          <cell r="D934">
            <v>0</v>
          </cell>
          <cell r="E934" t="str">
            <v>Día</v>
          </cell>
          <cell r="F934">
            <v>1124.7393665158368</v>
          </cell>
          <cell r="G934">
            <v>202.45</v>
          </cell>
          <cell r="H934">
            <v>663.59</v>
          </cell>
        </row>
        <row r="935">
          <cell r="B935" t="str">
            <v>MO-1001-14 [AyEM] Ayudante Estructuras Metálica</v>
          </cell>
          <cell r="C935">
            <v>0.5</v>
          </cell>
          <cell r="D935">
            <v>0</v>
          </cell>
          <cell r="E935" t="str">
            <v>Día</v>
          </cell>
          <cell r="F935">
            <v>866.50045248868685</v>
          </cell>
          <cell r="G935">
            <v>155.97</v>
          </cell>
          <cell r="H935">
            <v>511.24</v>
          </cell>
        </row>
        <row r="936">
          <cell r="B936" t="str">
            <v>Pintura:</v>
          </cell>
        </row>
        <row r="937">
          <cell r="B937" t="str">
            <v>MO-1001-12 [PEM] Pintor Estructura Metálica</v>
          </cell>
          <cell r="C937">
            <v>0.5</v>
          </cell>
          <cell r="D937">
            <v>0</v>
          </cell>
          <cell r="E937" t="str">
            <v>Día</v>
          </cell>
          <cell r="F937">
            <v>737.38099547511399</v>
          </cell>
          <cell r="G937">
            <v>132.72999999999999</v>
          </cell>
          <cell r="H937">
            <v>435.06</v>
          </cell>
        </row>
        <row r="938">
          <cell r="B938" t="str">
            <v>Servicios, Herramientas y Equipos</v>
          </cell>
        </row>
        <row r="939">
          <cell r="B939" t="str">
            <v>Pistola Neumática P/ Tornilleria</v>
          </cell>
          <cell r="C939">
            <v>4</v>
          </cell>
          <cell r="D939">
            <v>0</v>
          </cell>
          <cell r="E939" t="str">
            <v>Hr</v>
          </cell>
          <cell r="F939">
            <v>74.152542372881356</v>
          </cell>
          <cell r="G939">
            <v>13.35</v>
          </cell>
          <cell r="H939">
            <v>350.01</v>
          </cell>
        </row>
        <row r="940">
          <cell r="B940" t="str">
            <v>Compresor p/ Pintura</v>
          </cell>
          <cell r="C940">
            <v>4</v>
          </cell>
          <cell r="D940">
            <v>0</v>
          </cell>
          <cell r="E940" t="str">
            <v>Hr</v>
          </cell>
          <cell r="F940">
            <v>63.56</v>
          </cell>
          <cell r="G940">
            <v>11.44</v>
          </cell>
          <cell r="H940">
            <v>300</v>
          </cell>
        </row>
        <row r="941">
          <cell r="A941">
            <v>62.833333333333329</v>
          </cell>
          <cell r="B941" t="str">
            <v>Tilla Tensora Barra HN 1/2" x 20' de 4'</v>
          </cell>
          <cell r="C941">
            <v>24</v>
          </cell>
          <cell r="E941" t="str">
            <v>Ud</v>
          </cell>
          <cell r="G941">
            <v>43.683506666666666</v>
          </cell>
          <cell r="H941">
            <v>128.58388996423298</v>
          </cell>
          <cell r="I941">
            <v>318.81</v>
          </cell>
        </row>
        <row r="943">
          <cell r="A943">
            <v>63.833333333333329</v>
          </cell>
          <cell r="B943" t="str">
            <v>Análisis de Precio Unitario de 4.00 Ud de Tilla Tensora Barra HN 1/2" x 20' de 25':</v>
          </cell>
          <cell r="I943" t="str">
            <v>Caballeria - Cafeteria</v>
          </cell>
        </row>
        <row r="944">
          <cell r="A944" t="str">
            <v>a)</v>
          </cell>
          <cell r="B944" t="str">
            <v>Materiales</v>
          </cell>
        </row>
        <row r="945">
          <cell r="B945" t="str">
            <v>Tilla Tensora</v>
          </cell>
        </row>
        <row r="946">
          <cell r="B946" t="str">
            <v>Barra HN 1/2" x 20'</v>
          </cell>
          <cell r="C946">
            <v>4.5679283608345695</v>
          </cell>
          <cell r="D946">
            <v>9.458809443467063E-2</v>
          </cell>
          <cell r="E946" t="str">
            <v>pl</v>
          </cell>
          <cell r="F946">
            <v>305</v>
          </cell>
          <cell r="G946">
            <v>54.9</v>
          </cell>
          <cell r="H946">
            <v>1799.5</v>
          </cell>
        </row>
        <row r="947">
          <cell r="B947" t="str">
            <v>Placa Anclaje</v>
          </cell>
        </row>
        <row r="948">
          <cell r="B948" t="str">
            <v>L2-1/2X2X3/8</v>
          </cell>
          <cell r="C948">
            <v>0</v>
          </cell>
          <cell r="D948">
            <v>0</v>
          </cell>
          <cell r="E948" t="str">
            <v>pl</v>
          </cell>
          <cell r="F948">
            <v>0</v>
          </cell>
          <cell r="G948">
            <v>0</v>
          </cell>
          <cell r="H948">
            <v>0</v>
          </cell>
        </row>
        <row r="949">
          <cell r="B949" t="str">
            <v>Espárragos, Tuercas, Contratuercas y Pernos</v>
          </cell>
        </row>
        <row r="950">
          <cell r="B950" t="str">
            <v>Tuerca Hexagonal 1/2''</v>
          </cell>
          <cell r="C950">
            <v>16</v>
          </cell>
          <cell r="D950">
            <v>0</v>
          </cell>
          <cell r="E950" t="str">
            <v>ud</v>
          </cell>
          <cell r="F950">
            <v>15</v>
          </cell>
          <cell r="G950">
            <v>2.7</v>
          </cell>
          <cell r="H950">
            <v>283.2</v>
          </cell>
        </row>
        <row r="951">
          <cell r="B951" t="str">
            <v>Pintura</v>
          </cell>
        </row>
        <row r="952">
          <cell r="B952" t="str">
            <v>Pintura Multi-Purpose Epoxy Haze Gray</v>
          </cell>
          <cell r="C952">
            <v>5.4048797770399749E-4</v>
          </cell>
          <cell r="D952">
            <v>0.85017991380311131</v>
          </cell>
          <cell r="E952" t="str">
            <v>cub</v>
          </cell>
          <cell r="F952">
            <v>5925.0254237288136</v>
          </cell>
          <cell r="G952">
            <v>1066.5</v>
          </cell>
          <cell r="H952">
            <v>6.99</v>
          </cell>
        </row>
        <row r="953">
          <cell r="B953" t="str">
            <v>Pintura High Gloss Urethane Gris Perla</v>
          </cell>
          <cell r="C953">
            <v>2.7024398885199877E-3</v>
          </cell>
          <cell r="D953">
            <v>0.11010794828186669</v>
          </cell>
          <cell r="E953" t="str">
            <v>Gls</v>
          </cell>
          <cell r="F953">
            <v>2154.5508474576272</v>
          </cell>
          <cell r="G953">
            <v>387.82</v>
          </cell>
          <cell r="H953">
            <v>7.63</v>
          </cell>
        </row>
        <row r="954">
          <cell r="B954" t="str">
            <v>Misceláneos</v>
          </cell>
        </row>
        <row r="955">
          <cell r="B955" t="str">
            <v>Electrodo E70XX Universal 1/8''</v>
          </cell>
          <cell r="C955">
            <v>5.3450708342326347E-2</v>
          </cell>
          <cell r="D955">
            <v>0.12252955780732698</v>
          </cell>
          <cell r="E955" t="str">
            <v>Lbs</v>
          </cell>
          <cell r="F955">
            <v>98</v>
          </cell>
          <cell r="G955">
            <v>17.64</v>
          </cell>
          <cell r="H955">
            <v>6.94</v>
          </cell>
        </row>
        <row r="956">
          <cell r="B956" t="str">
            <v>Acetileno 390</v>
          </cell>
          <cell r="C956">
            <v>8.0176062513489521E-2</v>
          </cell>
          <cell r="D956">
            <v>0.12252955780732698</v>
          </cell>
          <cell r="E956" t="str">
            <v>p3</v>
          </cell>
          <cell r="F956">
            <v>9.6525423728813564</v>
          </cell>
          <cell r="G956">
            <v>1.74</v>
          </cell>
          <cell r="H956">
            <v>1.03</v>
          </cell>
        </row>
        <row r="957">
          <cell r="B957" t="str">
            <v>Oxigeno Industrial 220</v>
          </cell>
          <cell r="C957">
            <v>6.4140850010791617E-2</v>
          </cell>
          <cell r="D957">
            <v>9.1348181201568041E-2</v>
          </cell>
          <cell r="E957" t="str">
            <v>p3</v>
          </cell>
          <cell r="F957">
            <v>2.6864406779661016</v>
          </cell>
          <cell r="G957">
            <v>0.48</v>
          </cell>
          <cell r="H957">
            <v>0.22</v>
          </cell>
        </row>
        <row r="958">
          <cell r="B958" t="str">
            <v>Disco p/ esmerilar</v>
          </cell>
          <cell r="C958">
            <v>5.3450708342326347E-3</v>
          </cell>
          <cell r="D958">
            <v>0.12252955780732704</v>
          </cell>
          <cell r="E958" t="str">
            <v>Ud</v>
          </cell>
          <cell r="F958">
            <v>150</v>
          </cell>
          <cell r="G958">
            <v>27</v>
          </cell>
          <cell r="H958">
            <v>1.06</v>
          </cell>
        </row>
        <row r="959">
          <cell r="A959" t="str">
            <v>b)</v>
          </cell>
          <cell r="B959" t="str">
            <v>Fabricación:</v>
          </cell>
        </row>
        <row r="960">
          <cell r="B960" t="str">
            <v>SandBlasting Superficie Metálicas</v>
          </cell>
          <cell r="C960">
            <v>4.0536598327799815E-2</v>
          </cell>
          <cell r="D960">
            <v>0.23345327586874082</v>
          </cell>
          <cell r="E960" t="str">
            <v>m2</v>
          </cell>
          <cell r="F960">
            <v>169.5</v>
          </cell>
          <cell r="G960">
            <v>30.51</v>
          </cell>
          <cell r="H960">
            <v>10</v>
          </cell>
        </row>
        <row r="961">
          <cell r="B961" t="str">
            <v>Fabricación Estructura Metalica - Tilla</v>
          </cell>
          <cell r="C961">
            <v>2.6725354171163174E-2</v>
          </cell>
          <cell r="D961">
            <v>0.12252955780732698</v>
          </cell>
          <cell r="E961" t="str">
            <v>ton</v>
          </cell>
          <cell r="F961">
            <v>20000</v>
          </cell>
          <cell r="G961">
            <v>3600</v>
          </cell>
          <cell r="H961">
            <v>708</v>
          </cell>
        </row>
        <row r="962">
          <cell r="B962" t="str">
            <v>Fabricación Estructura Metalica - Placa</v>
          </cell>
          <cell r="C962">
            <v>0</v>
          </cell>
          <cell r="D962">
            <v>0</v>
          </cell>
          <cell r="E962" t="str">
            <v>ton</v>
          </cell>
          <cell r="F962">
            <v>22000</v>
          </cell>
          <cell r="G962">
            <v>3960</v>
          </cell>
          <cell r="H962">
            <v>0</v>
          </cell>
        </row>
        <row r="963">
          <cell r="A963" t="str">
            <v>c)</v>
          </cell>
          <cell r="B963" t="str">
            <v>Operación Instalación:</v>
          </cell>
        </row>
        <row r="964">
          <cell r="B964" t="str">
            <v>Izaje:</v>
          </cell>
        </row>
        <row r="965">
          <cell r="B965" t="str">
            <v>MO-1001-9 [MAM] Maestro de Carpintería Metálica</v>
          </cell>
          <cell r="C965">
            <v>0.5</v>
          </cell>
          <cell r="D965">
            <v>0</v>
          </cell>
          <cell r="E965" t="str">
            <v>Día</v>
          </cell>
          <cell r="F965">
            <v>2022.3529411764707</v>
          </cell>
          <cell r="G965">
            <v>364.02</v>
          </cell>
          <cell r="H965">
            <v>1193.19</v>
          </cell>
        </row>
        <row r="966">
          <cell r="B966" t="str">
            <v>Tornillería:</v>
          </cell>
        </row>
        <row r="967">
          <cell r="B967" t="str">
            <v>MO-1001-13 [AEM] Armadores Estructuras Metálica</v>
          </cell>
          <cell r="C967">
            <v>0.5</v>
          </cell>
          <cell r="D967">
            <v>0</v>
          </cell>
          <cell r="E967" t="str">
            <v>Día</v>
          </cell>
          <cell r="F967">
            <v>1124.7393665158368</v>
          </cell>
          <cell r="G967">
            <v>202.45</v>
          </cell>
          <cell r="H967">
            <v>663.59</v>
          </cell>
        </row>
        <row r="968">
          <cell r="B968" t="str">
            <v>MO-1001-14 [AyEM] Ayudante Estructuras Metálica</v>
          </cell>
          <cell r="C968">
            <v>0.5</v>
          </cell>
          <cell r="D968">
            <v>0</v>
          </cell>
          <cell r="E968" t="str">
            <v>Día</v>
          </cell>
          <cell r="F968">
            <v>866.50045248868685</v>
          </cell>
          <cell r="G968">
            <v>155.97</v>
          </cell>
          <cell r="H968">
            <v>511.24</v>
          </cell>
        </row>
        <row r="969">
          <cell r="B969" t="str">
            <v>Pintura:</v>
          </cell>
        </row>
        <row r="970">
          <cell r="B970" t="str">
            <v>MO-1001-12 [PEM] Pintor Estructura Metálica</v>
          </cell>
          <cell r="C970">
            <v>0.5</v>
          </cell>
          <cell r="D970">
            <v>0</v>
          </cell>
          <cell r="E970" t="str">
            <v>Día</v>
          </cell>
          <cell r="F970">
            <v>737.38099547511399</v>
          </cell>
          <cell r="G970">
            <v>132.72999999999999</v>
          </cell>
          <cell r="H970">
            <v>435.06</v>
          </cell>
        </row>
        <row r="971">
          <cell r="B971" t="str">
            <v>Servicios, Herramientas y Equipos</v>
          </cell>
        </row>
        <row r="972">
          <cell r="B972" t="str">
            <v>Pistola Neumática P/ Tornilleria</v>
          </cell>
          <cell r="C972">
            <v>4</v>
          </cell>
          <cell r="D972">
            <v>0</v>
          </cell>
          <cell r="E972" t="str">
            <v>Hr</v>
          </cell>
          <cell r="F972">
            <v>74.152542372881356</v>
          </cell>
          <cell r="G972">
            <v>13.35</v>
          </cell>
          <cell r="H972">
            <v>350.01</v>
          </cell>
        </row>
        <row r="973">
          <cell r="B973" t="str">
            <v>Compresor p/ Pintura</v>
          </cell>
          <cell r="C973">
            <v>4</v>
          </cell>
          <cell r="D973">
            <v>0</v>
          </cell>
          <cell r="E973" t="str">
            <v>Hr</v>
          </cell>
          <cell r="F973">
            <v>63.56</v>
          </cell>
          <cell r="G973">
            <v>11.44</v>
          </cell>
          <cell r="H973">
            <v>300</v>
          </cell>
        </row>
        <row r="974">
          <cell r="A974">
            <v>63.833333333333329</v>
          </cell>
          <cell r="B974" t="str">
            <v>Tilla Tensora Barra HN 1/2" x 20' de 25'</v>
          </cell>
          <cell r="C974">
            <v>4</v>
          </cell>
          <cell r="E974" t="str">
            <v>Ud</v>
          </cell>
          <cell r="G974">
            <v>214.61276500000002</v>
          </cell>
          <cell r="H974">
            <v>105.28672443324007</v>
          </cell>
          <cell r="I974">
            <v>1595.74</v>
          </cell>
        </row>
        <row r="976">
          <cell r="A976">
            <v>64.833333333333329</v>
          </cell>
          <cell r="B976" t="str">
            <v>Análisis de Precio Unitario de 10.00 Ud de Correas en  Perfil Z8'' x 20' HN:</v>
          </cell>
          <cell r="I976" t="str">
            <v>Caballeria - Cafeteria</v>
          </cell>
        </row>
        <row r="977">
          <cell r="A977" t="str">
            <v>a)</v>
          </cell>
          <cell r="B977" t="str">
            <v>Materiales</v>
          </cell>
        </row>
        <row r="978">
          <cell r="B978" t="str">
            <v xml:space="preserve">Correas en </v>
          </cell>
        </row>
        <row r="979">
          <cell r="B979" t="str">
            <v>Perfil Z8'' x 20' HN</v>
          </cell>
          <cell r="C979">
            <v>4.6967813233872091</v>
          </cell>
          <cell r="D979">
            <v>6.4558823529411558E-2</v>
          </cell>
          <cell r="E979" t="str">
            <v>Ud</v>
          </cell>
          <cell r="F979">
            <v>1500</v>
          </cell>
          <cell r="G979">
            <v>270</v>
          </cell>
          <cell r="H979">
            <v>8850</v>
          </cell>
        </row>
        <row r="980">
          <cell r="B980" t="str">
            <v>Placa Anclaje</v>
          </cell>
        </row>
        <row r="981">
          <cell r="B981" t="str">
            <v>L3X3X1/4</v>
          </cell>
          <cell r="C981">
            <v>6.5616797900262469</v>
          </cell>
          <cell r="D981">
            <v>1.2680000000000148E-3</v>
          </cell>
          <cell r="E981" t="str">
            <v>pl</v>
          </cell>
          <cell r="F981">
            <v>132.30000000000001</v>
          </cell>
          <cell r="G981">
            <v>23.81</v>
          </cell>
          <cell r="H981">
            <v>1025.6400000000001</v>
          </cell>
        </row>
        <row r="982">
          <cell r="B982" t="str">
            <v>Espárragos, Tuercas, Contratuercas y Pernos</v>
          </cell>
        </row>
        <row r="983">
          <cell r="B983" t="str">
            <v>Tuerca Hexagonal 1/2''</v>
          </cell>
          <cell r="C983">
            <v>40</v>
          </cell>
          <cell r="D983">
            <v>0</v>
          </cell>
          <cell r="E983" t="str">
            <v>ud</v>
          </cell>
          <cell r="F983">
            <v>15</v>
          </cell>
          <cell r="G983">
            <v>2.7</v>
          </cell>
          <cell r="H983">
            <v>708</v>
          </cell>
        </row>
        <row r="984">
          <cell r="B984" t="str">
            <v>Pintura</v>
          </cell>
        </row>
        <row r="985">
          <cell r="B985" t="str">
            <v>Pintura Multi-Purpose Epoxy Haze Gray</v>
          </cell>
          <cell r="C985">
            <v>5.4048797770399749E-4</v>
          </cell>
          <cell r="D985">
            <v>0.85017991380311131</v>
          </cell>
          <cell r="E985" t="str">
            <v>cub</v>
          </cell>
          <cell r="F985">
            <v>5925.0254237288136</v>
          </cell>
          <cell r="G985">
            <v>1066.5</v>
          </cell>
          <cell r="H985">
            <v>6.99</v>
          </cell>
        </row>
        <row r="986">
          <cell r="B986" t="str">
            <v>Pintura High Gloss Urethane Gris Perla</v>
          </cell>
          <cell r="C986">
            <v>2.7024398885199877E-3</v>
          </cell>
          <cell r="D986">
            <v>0.11010794828186669</v>
          </cell>
          <cell r="E986" t="str">
            <v>Gls</v>
          </cell>
          <cell r="F986">
            <v>2154.5508474576272</v>
          </cell>
          <cell r="G986">
            <v>387.82</v>
          </cell>
          <cell r="H986">
            <v>7.63</v>
          </cell>
        </row>
        <row r="987">
          <cell r="B987" t="str">
            <v>Misceláneos</v>
          </cell>
        </row>
        <row r="988">
          <cell r="B988" t="str">
            <v>Electrodo E70XX Universal 1/8''</v>
          </cell>
          <cell r="C988">
            <v>5.3450708342326347E-2</v>
          </cell>
          <cell r="D988">
            <v>0.12252955780732698</v>
          </cell>
          <cell r="E988" t="str">
            <v>Lbs</v>
          </cell>
          <cell r="F988">
            <v>98</v>
          </cell>
          <cell r="G988">
            <v>17.64</v>
          </cell>
          <cell r="H988">
            <v>6.94</v>
          </cell>
        </row>
        <row r="989">
          <cell r="B989" t="str">
            <v>Acetileno 390</v>
          </cell>
          <cell r="C989">
            <v>8.0176062513489521E-2</v>
          </cell>
          <cell r="D989">
            <v>0.12252955780732698</v>
          </cell>
          <cell r="E989" t="str">
            <v>p3</v>
          </cell>
          <cell r="F989">
            <v>9.6525423728813564</v>
          </cell>
          <cell r="G989">
            <v>1.74</v>
          </cell>
          <cell r="H989">
            <v>1.03</v>
          </cell>
        </row>
        <row r="990">
          <cell r="B990" t="str">
            <v>Oxigeno Industrial 220</v>
          </cell>
          <cell r="C990">
            <v>6.4140850010791617E-2</v>
          </cell>
          <cell r="D990">
            <v>9.1348181201568041E-2</v>
          </cell>
          <cell r="E990" t="str">
            <v>p3</v>
          </cell>
          <cell r="F990">
            <v>2.6864406779661016</v>
          </cell>
          <cell r="G990">
            <v>0.48</v>
          </cell>
          <cell r="H990">
            <v>0.22</v>
          </cell>
        </row>
        <row r="991">
          <cell r="B991" t="str">
            <v>Disco p/ esmerilar</v>
          </cell>
          <cell r="C991">
            <v>5.3450708342326347E-3</v>
          </cell>
          <cell r="D991">
            <v>0.8708825963455451</v>
          </cell>
          <cell r="E991" t="str">
            <v>Ud</v>
          </cell>
          <cell r="F991">
            <v>150</v>
          </cell>
          <cell r="G991">
            <v>27</v>
          </cell>
          <cell r="H991">
            <v>1.77</v>
          </cell>
        </row>
        <row r="992">
          <cell r="A992" t="str">
            <v>b)</v>
          </cell>
          <cell r="B992" t="str">
            <v>Fabricación:</v>
          </cell>
        </row>
        <row r="993">
          <cell r="B993" t="str">
            <v>SandBlasting Superficie Metálicas</v>
          </cell>
          <cell r="C993">
            <v>4.0536598327799815E-2</v>
          </cell>
          <cell r="D993">
            <v>0.23345327586874082</v>
          </cell>
          <cell r="E993" t="str">
            <v>m2</v>
          </cell>
          <cell r="F993">
            <v>169.5</v>
          </cell>
          <cell r="G993">
            <v>30.51</v>
          </cell>
          <cell r="H993">
            <v>10</v>
          </cell>
        </row>
        <row r="994">
          <cell r="B994" t="str">
            <v>Fabricación Estructura Metalica - Tilla</v>
          </cell>
          <cell r="C994">
            <v>2.6725354171163174E-2</v>
          </cell>
          <cell r="D994">
            <v>0.12252955780732698</v>
          </cell>
          <cell r="E994" t="str">
            <v>ton</v>
          </cell>
          <cell r="F994">
            <v>20000</v>
          </cell>
          <cell r="G994">
            <v>3600</v>
          </cell>
          <cell r="H994">
            <v>708</v>
          </cell>
        </row>
        <row r="995">
          <cell r="B995" t="str">
            <v>Fabricación Estructura Metalica - Placa</v>
          </cell>
          <cell r="C995">
            <v>6.6983814523184609E-2</v>
          </cell>
          <cell r="D995">
            <v>2.4163265306117283E-4</v>
          </cell>
          <cell r="E995" t="str">
            <v>ton</v>
          </cell>
          <cell r="F995">
            <v>22000</v>
          </cell>
          <cell r="G995">
            <v>3960</v>
          </cell>
          <cell r="H995">
            <v>1739.32</v>
          </cell>
        </row>
        <row r="996">
          <cell r="A996" t="str">
            <v>c)</v>
          </cell>
          <cell r="B996" t="str">
            <v>Operación Instalación:</v>
          </cell>
        </row>
        <row r="997">
          <cell r="B997" t="str">
            <v>Izaje:</v>
          </cell>
        </row>
        <row r="998">
          <cell r="B998" t="str">
            <v>MO-1001-9 [MAM] Maestro de Carpintería Metálica</v>
          </cell>
          <cell r="C998">
            <v>1</v>
          </cell>
          <cell r="D998">
            <v>0</v>
          </cell>
          <cell r="E998" t="str">
            <v>Día</v>
          </cell>
          <cell r="F998">
            <v>2022.3529411764707</v>
          </cell>
          <cell r="G998">
            <v>364.02</v>
          </cell>
          <cell r="H998">
            <v>2386.37</v>
          </cell>
        </row>
        <row r="999">
          <cell r="B999" t="str">
            <v>Tornillería:</v>
          </cell>
        </row>
        <row r="1000">
          <cell r="B1000" t="str">
            <v>MO-1001-13 [AEM] Armadores Estructuras Metálica</v>
          </cell>
          <cell r="C1000">
            <v>1</v>
          </cell>
          <cell r="D1000">
            <v>0</v>
          </cell>
          <cell r="E1000" t="str">
            <v>Día</v>
          </cell>
          <cell r="F1000">
            <v>1124.7393665158368</v>
          </cell>
          <cell r="G1000">
            <v>202.45</v>
          </cell>
          <cell r="H1000">
            <v>1327.19</v>
          </cell>
        </row>
        <row r="1001">
          <cell r="B1001" t="str">
            <v>MO-1001-14 [AyEM] Ayudante Estructuras Metálica</v>
          </cell>
          <cell r="C1001">
            <v>1</v>
          </cell>
          <cell r="D1001">
            <v>0</v>
          </cell>
          <cell r="E1001" t="str">
            <v>Día</v>
          </cell>
          <cell r="F1001">
            <v>866.50045248868685</v>
          </cell>
          <cell r="G1001">
            <v>155.97</v>
          </cell>
          <cell r="H1001">
            <v>1022.47</v>
          </cell>
        </row>
        <row r="1002">
          <cell r="B1002" t="str">
            <v>Pintura:</v>
          </cell>
        </row>
        <row r="1003">
          <cell r="B1003" t="str">
            <v>MO-1001-12 [PEM] Pintor Estructura Metálica</v>
          </cell>
          <cell r="C1003">
            <v>1</v>
          </cell>
          <cell r="D1003">
            <v>0</v>
          </cell>
          <cell r="E1003" t="str">
            <v>Día</v>
          </cell>
          <cell r="F1003">
            <v>737.38099547511399</v>
          </cell>
          <cell r="G1003">
            <v>132.72999999999999</v>
          </cell>
          <cell r="H1003">
            <v>870.11</v>
          </cell>
        </row>
        <row r="1004">
          <cell r="B1004" t="str">
            <v>Servicios, Herramientas y Equipos</v>
          </cell>
        </row>
        <row r="1005">
          <cell r="B1005" t="str">
            <v>Pistola Neumática P/ Tornilleria</v>
          </cell>
          <cell r="C1005">
            <v>8</v>
          </cell>
          <cell r="D1005">
            <v>0</v>
          </cell>
          <cell r="E1005" t="str">
            <v>Hr</v>
          </cell>
          <cell r="F1005">
            <v>74.152542372881356</v>
          </cell>
          <cell r="G1005">
            <v>13.35</v>
          </cell>
          <cell r="H1005">
            <v>700.02</v>
          </cell>
        </row>
        <row r="1006">
          <cell r="B1006" t="str">
            <v>Compresor p/ Pintura</v>
          </cell>
          <cell r="C1006">
            <v>8</v>
          </cell>
          <cell r="D1006">
            <v>0</v>
          </cell>
          <cell r="E1006" t="str">
            <v>Hr</v>
          </cell>
          <cell r="F1006">
            <v>63.56</v>
          </cell>
          <cell r="G1006">
            <v>11.44</v>
          </cell>
          <cell r="H1006">
            <v>600</v>
          </cell>
        </row>
        <row r="1007">
          <cell r="A1007">
            <v>64.833333333333329</v>
          </cell>
          <cell r="B1007" t="str">
            <v>Correas en  Perfil Z8'' x 20' HN</v>
          </cell>
          <cell r="C1007">
            <v>10</v>
          </cell>
          <cell r="E1007" t="str">
            <v>Ud</v>
          </cell>
          <cell r="G1007">
            <v>284.81957599999998</v>
          </cell>
          <cell r="H1007">
            <v>99.625683698580374</v>
          </cell>
          <cell r="I1007">
            <v>2007.13</v>
          </cell>
        </row>
        <row r="1009">
          <cell r="A1009">
            <v>65.833333333333329</v>
          </cell>
          <cell r="B1009" t="str">
            <v>Análisis de Precio Unitario de 1.00 Sem de Izaje de Estructuras Metalicas:</v>
          </cell>
        </row>
        <row r="1010">
          <cell r="B1010" t="str">
            <v>Materiales</v>
          </cell>
        </row>
        <row r="1011">
          <cell r="B1011" t="str">
            <v>Mano de Obra</v>
          </cell>
        </row>
        <row r="1012">
          <cell r="B1012" t="str">
            <v>Izaje</v>
          </cell>
        </row>
        <row r="1013">
          <cell r="B1013" t="str">
            <v>Grúa de 40 Tonelada</v>
          </cell>
          <cell r="C1013">
            <v>0</v>
          </cell>
          <cell r="D1013">
            <v>0</v>
          </cell>
          <cell r="E1013" t="str">
            <v>hr</v>
          </cell>
          <cell r="F1013">
            <v>5750</v>
          </cell>
          <cell r="G1013">
            <v>1035</v>
          </cell>
          <cell r="H1013">
            <v>0</v>
          </cell>
        </row>
        <row r="1014">
          <cell r="B1014" t="str">
            <v>Grúa de 80 Tonelada</v>
          </cell>
          <cell r="C1014">
            <v>0</v>
          </cell>
          <cell r="D1014">
            <v>0</v>
          </cell>
          <cell r="E1014" t="str">
            <v>hr</v>
          </cell>
          <cell r="F1014">
            <v>7500</v>
          </cell>
          <cell r="G1014">
            <v>1350</v>
          </cell>
          <cell r="H1014">
            <v>0</v>
          </cell>
        </row>
        <row r="1015">
          <cell r="B1015" t="str">
            <v>Grúa de 20 Tonelada</v>
          </cell>
          <cell r="C1015">
            <v>0</v>
          </cell>
          <cell r="D1015">
            <v>0</v>
          </cell>
          <cell r="E1015" t="str">
            <v>hr</v>
          </cell>
          <cell r="F1015">
            <v>3177.9661016949153</v>
          </cell>
          <cell r="G1015">
            <v>572.03</v>
          </cell>
          <cell r="H1015">
            <v>0</v>
          </cell>
        </row>
        <row r="1016">
          <cell r="B1016" t="str">
            <v>Operadores</v>
          </cell>
        </row>
        <row r="1017">
          <cell r="B1017" t="str">
            <v>MO-1001-10 [OPE] Operador de Equipo Pesado (GRÚA)</v>
          </cell>
          <cell r="C1017">
            <v>0</v>
          </cell>
          <cell r="D1017">
            <v>0</v>
          </cell>
          <cell r="E1017" t="str">
            <v>Día</v>
          </cell>
          <cell r="F1017">
            <v>1605.4371040723984</v>
          </cell>
          <cell r="G1017">
            <v>288.98</v>
          </cell>
          <cell r="H1017">
            <v>0</v>
          </cell>
        </row>
        <row r="1018">
          <cell r="B1018" t="str">
            <v>MO-1001-11 [SEM] Soldadores - Estructura Metálica</v>
          </cell>
          <cell r="C1018">
            <v>6</v>
          </cell>
          <cell r="D1018">
            <v>0</v>
          </cell>
          <cell r="E1018" t="str">
            <v>Día</v>
          </cell>
          <cell r="F1018">
            <v>1283.4162895927611</v>
          </cell>
          <cell r="G1018">
            <v>231.01</v>
          </cell>
          <cell r="H1018">
            <v>9086.56</v>
          </cell>
        </row>
        <row r="1019">
          <cell r="B1019" t="str">
            <v>MO-1001-13 [AEM] Armadores Estructuras Metálica</v>
          </cell>
          <cell r="C1019">
            <v>12</v>
          </cell>
          <cell r="D1019">
            <v>0</v>
          </cell>
          <cell r="E1019" t="str">
            <v>Día</v>
          </cell>
          <cell r="F1019">
            <v>1124.7393665158368</v>
          </cell>
          <cell r="G1019">
            <v>202.45</v>
          </cell>
          <cell r="H1019">
            <v>15926.27</v>
          </cell>
        </row>
        <row r="1020">
          <cell r="B1020" t="str">
            <v>MO-1001-14 [AyEM] Ayudante Estructuras Metálica</v>
          </cell>
          <cell r="C1020">
            <v>5</v>
          </cell>
          <cell r="D1020">
            <v>0</v>
          </cell>
          <cell r="E1020" t="str">
            <v>Día</v>
          </cell>
          <cell r="F1020">
            <v>866.50045248868685</v>
          </cell>
          <cell r="G1020">
            <v>155.97</v>
          </cell>
          <cell r="H1020">
            <v>5112.3500000000004</v>
          </cell>
        </row>
        <row r="1021">
          <cell r="B1021" t="str">
            <v>Servicios, Herramientas y Equipos</v>
          </cell>
        </row>
        <row r="1022">
          <cell r="B1022" t="str">
            <v>Andamios</v>
          </cell>
          <cell r="C1022">
            <v>40</v>
          </cell>
          <cell r="D1022">
            <v>0</v>
          </cell>
          <cell r="E1022" t="str">
            <v>Hr</v>
          </cell>
          <cell r="F1022">
            <v>38</v>
          </cell>
          <cell r="G1022">
            <v>6.84</v>
          </cell>
          <cell r="H1022">
            <v>1793.6</v>
          </cell>
        </row>
        <row r="1023">
          <cell r="B1023" t="str">
            <v>Pistola Neumática P/ Tornilleria</v>
          </cell>
          <cell r="C1023">
            <v>40</v>
          </cell>
          <cell r="D1023">
            <v>0</v>
          </cell>
          <cell r="E1023" t="str">
            <v>Hr</v>
          </cell>
          <cell r="F1023">
            <v>74.152542372881356</v>
          </cell>
          <cell r="G1023">
            <v>13.35</v>
          </cell>
          <cell r="H1023">
            <v>3500.1</v>
          </cell>
        </row>
        <row r="1024">
          <cell r="A1024">
            <v>65.833333333333329</v>
          </cell>
          <cell r="B1024" t="str">
            <v>Izaje de Estructuras Metalicas</v>
          </cell>
          <cell r="C1024">
            <v>1</v>
          </cell>
          <cell r="E1024" t="str">
            <v>Sem</v>
          </cell>
          <cell r="I1024">
            <v>35418.879999999997</v>
          </cell>
        </row>
        <row r="1027">
          <cell r="A1027">
            <v>66.833333333333329</v>
          </cell>
          <cell r="B1027" t="str">
            <v>Análisis de Precio Unitario de 39.00 Ud de Combinación Especial:</v>
          </cell>
        </row>
        <row r="1028">
          <cell r="B1028" t="str">
            <v>Servicios, Herramientas y Equipos</v>
          </cell>
        </row>
        <row r="1029">
          <cell r="B1029" t="str">
            <v>Viga Principal W6X9 de 2.72 m + Placa Base Plate 1/2 '' + Esparragos y Pernos: Perno ø 3/4'' x 12'' F1554 A36 (4)ud ( incluye Frabricación &amp; Pintura de Taller)</v>
          </cell>
          <cell r="C1029">
            <v>13</v>
          </cell>
          <cell r="D1029">
            <v>7.6923076923076927E-2</v>
          </cell>
          <cell r="E1029" t="str">
            <v>Ud</v>
          </cell>
          <cell r="F1029">
            <v>0</v>
          </cell>
          <cell r="G1029">
            <v>0</v>
          </cell>
          <cell r="H1029">
            <v>0</v>
          </cell>
        </row>
        <row r="1030">
          <cell r="B1030" t="str">
            <v>Viga Principal W6X9 de 2.72 m + Placa Base Plate 1/2 '' + Esparragos y Pernos: Perno ø 3/4'' x 12'' F1554 A36 (4)ud ( incluye Frabricación &amp; Pintura de Taller)</v>
          </cell>
          <cell r="C1030">
            <v>13</v>
          </cell>
          <cell r="D1030">
            <v>7.6923076923076927E-2</v>
          </cell>
          <cell r="E1030" t="str">
            <v>Ud</v>
          </cell>
          <cell r="F1030">
            <v>0</v>
          </cell>
          <cell r="G1030">
            <v>0</v>
          </cell>
          <cell r="H1030">
            <v>0</v>
          </cell>
        </row>
        <row r="1031">
          <cell r="A1031">
            <v>66.833333333333329</v>
          </cell>
          <cell r="B1031" t="str">
            <v>Combinación Especial</v>
          </cell>
          <cell r="C1031">
            <v>39</v>
          </cell>
          <cell r="E1031" t="str">
            <v>Ud</v>
          </cell>
          <cell r="I1031">
            <v>0</v>
          </cell>
        </row>
        <row r="1033">
          <cell r="A1033">
            <v>67.833333333333329</v>
          </cell>
          <cell r="B1033" t="str">
            <v>Análisis de Precio Unitario de 112.00 m2 de Estructura de Fachada HSS8X8X3/8 + HSS4X4X1/4 de 5.00 m + Plate 3/8 '' + Plate 3/8 '' ( incluye Frabricación &amp; Pintura de Taller):</v>
          </cell>
          <cell r="H1033" t="str">
            <v>Terminal</v>
          </cell>
        </row>
        <row r="1034">
          <cell r="B1034" t="str">
            <v>Materiales</v>
          </cell>
        </row>
        <row r="1035">
          <cell r="A1035" t="str">
            <v>lbm</v>
          </cell>
          <cell r="B1035" t="str">
            <v>Estructura de Fachada</v>
          </cell>
          <cell r="C1035">
            <v>5</v>
          </cell>
          <cell r="D1035" t="str">
            <v>m</v>
          </cell>
          <cell r="I1035" t="str">
            <v>perimeter</v>
          </cell>
        </row>
        <row r="1036">
          <cell r="A1036">
            <v>37.614126502748881</v>
          </cell>
          <cell r="B1036" t="str">
            <v>HSS8X8X3/8</v>
          </cell>
          <cell r="C1036">
            <v>0</v>
          </cell>
          <cell r="D1036">
            <v>0</v>
          </cell>
          <cell r="E1036" t="str">
            <v>pl</v>
          </cell>
          <cell r="F1036">
            <v>1015.5814155742198</v>
          </cell>
          <cell r="G1036">
            <v>182.8</v>
          </cell>
          <cell r="H1036">
            <v>0</v>
          </cell>
          <cell r="I1036">
            <v>2.6666666666666665</v>
          </cell>
        </row>
        <row r="1037">
          <cell r="A1037">
            <v>12.180793525340155</v>
          </cell>
          <cell r="B1037" t="str">
            <v>HSS4X4X1/4</v>
          </cell>
          <cell r="C1037">
            <v>0</v>
          </cell>
          <cell r="D1037">
            <v>0</v>
          </cell>
          <cell r="E1037" t="str">
            <v>pl</v>
          </cell>
          <cell r="F1037">
            <v>328.8814251841842</v>
          </cell>
          <cell r="G1037">
            <v>59.2</v>
          </cell>
          <cell r="H1037">
            <v>0</v>
          </cell>
          <cell r="I1037">
            <v>1.3333333333333333</v>
          </cell>
        </row>
        <row r="1038">
          <cell r="A1038" t="str">
            <v>lbm</v>
          </cell>
          <cell r="B1038" t="str">
            <v>Viga</v>
          </cell>
          <cell r="C1038">
            <v>22.4</v>
          </cell>
          <cell r="D1038" t="str">
            <v>m</v>
          </cell>
          <cell r="I1038" t="str">
            <v>perimeter</v>
          </cell>
        </row>
        <row r="1039">
          <cell r="A1039">
            <v>37.614126502748881</v>
          </cell>
          <cell r="B1039" t="str">
            <v>HSS8X8X3/8</v>
          </cell>
          <cell r="C1039">
            <v>0</v>
          </cell>
          <cell r="D1039">
            <v>0</v>
          </cell>
          <cell r="E1039" t="str">
            <v>pl</v>
          </cell>
          <cell r="F1039">
            <v>1015.5814155742198</v>
          </cell>
          <cell r="G1039">
            <v>182.8</v>
          </cell>
          <cell r="H1039">
            <v>0</v>
          </cell>
          <cell r="I1039">
            <v>2.6666666666666665</v>
          </cell>
        </row>
        <row r="1040">
          <cell r="A1040" t="str">
            <v>lbm</v>
          </cell>
          <cell r="B1040" t="str">
            <v>Riostra</v>
          </cell>
          <cell r="C1040">
            <v>5.3851648071345037</v>
          </cell>
          <cell r="D1040" t="str">
            <v>m</v>
          </cell>
          <cell r="I1040" t="str">
            <v>perimeter</v>
          </cell>
        </row>
        <row r="1041">
          <cell r="A1041">
            <v>12.180793525340155</v>
          </cell>
          <cell r="B1041" t="str">
            <v>HSS4X4X1/4</v>
          </cell>
          <cell r="C1041">
            <v>0</v>
          </cell>
          <cell r="D1041">
            <v>0</v>
          </cell>
          <cell r="E1041" t="str">
            <v>pl</v>
          </cell>
          <cell r="F1041">
            <v>328.8814251841842</v>
          </cell>
          <cell r="G1041">
            <v>59.2</v>
          </cell>
          <cell r="H1041">
            <v>0</v>
          </cell>
          <cell r="I1041">
            <v>1.3333333333333333</v>
          </cell>
        </row>
        <row r="1042">
          <cell r="A1042" t="str">
            <v>lbm</v>
          </cell>
          <cell r="B1042" t="str">
            <v>Riostra</v>
          </cell>
          <cell r="C1042">
            <v>6.2801273872430325</v>
          </cell>
          <cell r="D1042" t="str">
            <v>m</v>
          </cell>
          <cell r="I1042" t="str">
            <v>perimeter</v>
          </cell>
        </row>
        <row r="1043">
          <cell r="A1043">
            <v>12.180793525340155</v>
          </cell>
          <cell r="B1043" t="str">
            <v>HSS4X4X1/4</v>
          </cell>
          <cell r="C1043">
            <v>0</v>
          </cell>
          <cell r="D1043">
            <v>0</v>
          </cell>
          <cell r="E1043" t="str">
            <v>pl</v>
          </cell>
          <cell r="F1043">
            <v>328.8814251841842</v>
          </cell>
          <cell r="G1043">
            <v>59.2</v>
          </cell>
          <cell r="H1043">
            <v>0</v>
          </cell>
          <cell r="I1043">
            <v>1.3333333333333333</v>
          </cell>
        </row>
        <row r="1044">
          <cell r="A1044" t="str">
            <v>lbm</v>
          </cell>
          <cell r="B1044" t="str">
            <v>Riostra</v>
          </cell>
          <cell r="C1044">
            <v>5.2497618993626753</v>
          </cell>
          <cell r="D1044" t="str">
            <v>m</v>
          </cell>
          <cell r="I1044" t="str">
            <v>perimeter</v>
          </cell>
        </row>
        <row r="1045">
          <cell r="A1045">
            <v>12.180793525340155</v>
          </cell>
          <cell r="B1045" t="str">
            <v>HSS4X4X1/4</v>
          </cell>
          <cell r="C1045">
            <v>0</v>
          </cell>
          <cell r="D1045">
            <v>0</v>
          </cell>
          <cell r="E1045" t="str">
            <v>pl</v>
          </cell>
          <cell r="F1045">
            <v>328.8814251841842</v>
          </cell>
          <cell r="G1045">
            <v>59.2</v>
          </cell>
          <cell r="H1045">
            <v>0</v>
          </cell>
          <cell r="I1045">
            <v>1.3333333333333333</v>
          </cell>
        </row>
        <row r="1046">
          <cell r="B1046" t="str">
            <v>Conexión  Plate</v>
          </cell>
        </row>
        <row r="1047">
          <cell r="A1047">
            <v>15.3125</v>
          </cell>
          <cell r="B1047" t="str">
            <v>Plate 3/8 ''</v>
          </cell>
          <cell r="C1047">
            <v>12.083333333333334</v>
          </cell>
          <cell r="D1047">
            <v>1.3793103448276548E-3</v>
          </cell>
          <cell r="E1047" t="str">
            <v>p2</v>
          </cell>
          <cell r="F1047">
            <v>413.4375</v>
          </cell>
          <cell r="G1047">
            <v>74.42</v>
          </cell>
          <cell r="H1047">
            <v>5903.08</v>
          </cell>
          <cell r="I1047">
            <v>2</v>
          </cell>
        </row>
        <row r="1048">
          <cell r="A1048">
            <v>15.3125</v>
          </cell>
          <cell r="B1048" t="str">
            <v>Plate 3/8 ''</v>
          </cell>
          <cell r="C1048">
            <v>5.5555555555555554</v>
          </cell>
          <cell r="D1048">
            <v>8.000000000000132E-3</v>
          </cell>
          <cell r="E1048" t="str">
            <v>p2</v>
          </cell>
          <cell r="F1048">
            <v>413.4375</v>
          </cell>
          <cell r="G1048">
            <v>74.42</v>
          </cell>
          <cell r="H1048">
            <v>2732</v>
          </cell>
          <cell r="I1048">
            <v>2</v>
          </cell>
        </row>
        <row r="1049">
          <cell r="A1049">
            <v>15.3125</v>
          </cell>
          <cell r="B1049" t="str">
            <v>Plate 3/8 ''</v>
          </cell>
          <cell r="C1049">
            <v>0.88888888888888884</v>
          </cell>
          <cell r="D1049">
            <v>1.250000000000008E-2</v>
          </cell>
          <cell r="E1049" t="str">
            <v>p2</v>
          </cell>
          <cell r="F1049">
            <v>413.4375</v>
          </cell>
          <cell r="G1049">
            <v>74.42</v>
          </cell>
          <cell r="H1049">
            <v>439.07</v>
          </cell>
          <cell r="I1049">
            <v>2</v>
          </cell>
        </row>
        <row r="1050">
          <cell r="A1050">
            <v>15.3125</v>
          </cell>
          <cell r="B1050" t="str">
            <v>Plate 3/8 ''</v>
          </cell>
          <cell r="C1050">
            <v>6.25</v>
          </cell>
          <cell r="D1050">
            <v>8.0000000000001129E-3</v>
          </cell>
          <cell r="E1050" t="str">
            <v>p2</v>
          </cell>
          <cell r="F1050">
            <v>413.4375</v>
          </cell>
          <cell r="G1050">
            <v>74.42</v>
          </cell>
          <cell r="H1050">
            <v>3073.5</v>
          </cell>
          <cell r="I1050">
            <v>2</v>
          </cell>
        </row>
        <row r="1051">
          <cell r="B1051" t="str">
            <v>Casquillos</v>
          </cell>
        </row>
        <row r="1052">
          <cell r="A1052">
            <v>15.3125</v>
          </cell>
          <cell r="B1052" t="str">
            <v>Plate 3/8 ''</v>
          </cell>
          <cell r="C1052">
            <v>17.5</v>
          </cell>
          <cell r="D1052">
            <v>0</v>
          </cell>
          <cell r="E1052" t="str">
            <v>p2</v>
          </cell>
          <cell r="F1052">
            <v>413.4375</v>
          </cell>
          <cell r="G1052">
            <v>74.42</v>
          </cell>
          <cell r="H1052">
            <v>8537.51</v>
          </cell>
          <cell r="I1052">
            <v>2</v>
          </cell>
        </row>
        <row r="1053">
          <cell r="A1053">
            <v>0</v>
          </cell>
          <cell r="B1053" t="str">
            <v>Tornillo Autotaladrante 1 1/4" x 12</v>
          </cell>
          <cell r="C1053">
            <v>240</v>
          </cell>
          <cell r="D1053">
            <v>0</v>
          </cell>
          <cell r="E1053" t="str">
            <v>ud</v>
          </cell>
          <cell r="F1053">
            <v>2.77</v>
          </cell>
          <cell r="G1053">
            <v>0.5</v>
          </cell>
          <cell r="H1053">
            <v>784.8</v>
          </cell>
          <cell r="I1053">
            <v>0</v>
          </cell>
        </row>
        <row r="1054">
          <cell r="B1054" t="str">
            <v>Correa</v>
          </cell>
          <cell r="C1054">
            <v>22.4</v>
          </cell>
        </row>
        <row r="1055">
          <cell r="A1055">
            <v>4.8</v>
          </cell>
          <cell r="B1055" t="str">
            <v>C12x3/32</v>
          </cell>
          <cell r="C1055">
            <v>0</v>
          </cell>
          <cell r="D1055">
            <v>0</v>
          </cell>
          <cell r="E1055" t="str">
            <v>pl</v>
          </cell>
          <cell r="F1055">
            <v>121.875</v>
          </cell>
          <cell r="G1055">
            <v>21.94</v>
          </cell>
          <cell r="H1055">
            <v>0</v>
          </cell>
          <cell r="I1055">
            <v>0.20833333333333334</v>
          </cell>
        </row>
        <row r="1056">
          <cell r="B1056" t="str">
            <v>Conexión  Plate</v>
          </cell>
          <cell r="C1056">
            <v>22.4</v>
          </cell>
        </row>
        <row r="1057">
          <cell r="A1057">
            <v>0</v>
          </cell>
          <cell r="B1057" t="str">
            <v>Conexión Shear plate Viga + Fachada [ HSS8 @ W24 ]</v>
          </cell>
          <cell r="C1057">
            <v>8</v>
          </cell>
          <cell r="D1057">
            <v>0</v>
          </cell>
          <cell r="E1057" t="str">
            <v>Ud</v>
          </cell>
          <cell r="F1057">
            <v>5369.04</v>
          </cell>
          <cell r="G1057">
            <v>0</v>
          </cell>
          <cell r="H1057">
            <v>42952.32</v>
          </cell>
          <cell r="I1057">
            <v>0</v>
          </cell>
        </row>
        <row r="1058">
          <cell r="A1058">
            <v>0</v>
          </cell>
          <cell r="B1058" t="str">
            <v>Conexión Shear plate Viga + Fachada [ HSS4 @ W24 ]</v>
          </cell>
          <cell r="C1058">
            <v>6</v>
          </cell>
          <cell r="D1058">
            <v>0</v>
          </cell>
          <cell r="E1058" t="str">
            <v>Ud</v>
          </cell>
          <cell r="F1058">
            <v>5369.04</v>
          </cell>
          <cell r="G1058">
            <v>0</v>
          </cell>
          <cell r="H1058">
            <v>32214.240000000002</v>
          </cell>
          <cell r="I1058">
            <v>0</v>
          </cell>
        </row>
        <row r="1059">
          <cell r="B1059" t="str">
            <v>Casquillos</v>
          </cell>
        </row>
        <row r="1060">
          <cell r="A1060">
            <v>15.3125</v>
          </cell>
          <cell r="B1060" t="str">
            <v>Plate 3/8 ''</v>
          </cell>
          <cell r="C1060">
            <v>17.5</v>
          </cell>
          <cell r="D1060">
            <v>0</v>
          </cell>
          <cell r="E1060" t="str">
            <v>p2</v>
          </cell>
          <cell r="F1060">
            <v>413.4375</v>
          </cell>
          <cell r="G1060">
            <v>74.42</v>
          </cell>
          <cell r="H1060">
            <v>8537.51</v>
          </cell>
          <cell r="I1060">
            <v>2</v>
          </cell>
        </row>
        <row r="1061">
          <cell r="A1061">
            <v>0</v>
          </cell>
          <cell r="B1061" t="str">
            <v>Tornillo Autotaladrante 1 1/4" x 12</v>
          </cell>
          <cell r="C1061">
            <v>240</v>
          </cell>
          <cell r="D1061">
            <v>0</v>
          </cell>
          <cell r="E1061" t="str">
            <v>ud</v>
          </cell>
          <cell r="F1061">
            <v>2.77</v>
          </cell>
          <cell r="G1061">
            <v>0.5</v>
          </cell>
          <cell r="H1061">
            <v>784.8</v>
          </cell>
          <cell r="I1061">
            <v>0</v>
          </cell>
        </row>
        <row r="1062">
          <cell r="B1062" t="str">
            <v>Cubierta</v>
          </cell>
        </row>
        <row r="1063">
          <cell r="A1063">
            <v>0</v>
          </cell>
          <cell r="B1063" t="str">
            <v>STANDING SEAM NATURAL</v>
          </cell>
          <cell r="C1063">
            <v>112</v>
          </cell>
          <cell r="D1063">
            <v>0</v>
          </cell>
          <cell r="E1063" t="str">
            <v>m2</v>
          </cell>
          <cell r="F1063">
            <v>750</v>
          </cell>
          <cell r="G1063">
            <v>135</v>
          </cell>
          <cell r="H1063">
            <v>99120</v>
          </cell>
          <cell r="I1063">
            <v>0</v>
          </cell>
        </row>
        <row r="1064">
          <cell r="A1064">
            <v>0</v>
          </cell>
          <cell r="B1064" t="str">
            <v>Tornillo Autotaladrante 1 1/2" x 10</v>
          </cell>
          <cell r="C1064">
            <v>380</v>
          </cell>
          <cell r="D1064">
            <v>0</v>
          </cell>
          <cell r="E1064" t="str">
            <v>ud</v>
          </cell>
          <cell r="F1064">
            <v>2.2400000000000002</v>
          </cell>
          <cell r="G1064">
            <v>0.4</v>
          </cell>
          <cell r="H1064">
            <v>1003.2</v>
          </cell>
          <cell r="I1064">
            <v>0</v>
          </cell>
        </row>
        <row r="1065">
          <cell r="B1065" t="str">
            <v>Mano de Obra</v>
          </cell>
        </row>
        <row r="1066">
          <cell r="B1066" t="str">
            <v>Frabricación</v>
          </cell>
        </row>
        <row r="1067">
          <cell r="B1067" t="str">
            <v>SandBlasting Superficie Metálicas</v>
          </cell>
          <cell r="C1067">
            <v>7.85546816</v>
          </cell>
          <cell r="D1067">
            <v>5.7690259927172655E-4</v>
          </cell>
          <cell r="E1067" t="str">
            <v>m2</v>
          </cell>
          <cell r="F1067">
            <v>169.5</v>
          </cell>
          <cell r="G1067">
            <v>30.51</v>
          </cell>
          <cell r="H1067">
            <v>1572.08</v>
          </cell>
        </row>
        <row r="1068">
          <cell r="B1068" t="str">
            <v>Fabricación Estructura Metalica - Columna</v>
          </cell>
          <cell r="C1068">
            <v>0</v>
          </cell>
          <cell r="D1068">
            <v>0</v>
          </cell>
          <cell r="E1068" t="str">
            <v>ton</v>
          </cell>
          <cell r="F1068">
            <v>11999.999999999998</v>
          </cell>
          <cell r="G1068">
            <v>2160</v>
          </cell>
          <cell r="H1068">
            <v>0</v>
          </cell>
        </row>
        <row r="1069">
          <cell r="B1069" t="str">
            <v>Fabricación Estructura Metalica - Viga</v>
          </cell>
          <cell r="C1069">
            <v>0.13398437499999993</v>
          </cell>
          <cell r="D1069">
            <v>4.4897959183674091E-2</v>
          </cell>
          <cell r="E1069" t="str">
            <v>ton</v>
          </cell>
          <cell r="F1069">
            <v>11999.999999999998</v>
          </cell>
          <cell r="G1069">
            <v>2160</v>
          </cell>
          <cell r="H1069">
            <v>1982.4</v>
          </cell>
        </row>
        <row r="1070">
          <cell r="B1070" t="str">
            <v>Fabricación Estructura Metalica - Placa</v>
          </cell>
          <cell r="C1070">
            <v>0.18970486111111112</v>
          </cell>
          <cell r="D1070">
            <v>1.5557792623775472E-3</v>
          </cell>
          <cell r="E1070" t="str">
            <v>ton</v>
          </cell>
          <cell r="F1070">
            <v>22000</v>
          </cell>
          <cell r="G1070">
            <v>3960</v>
          </cell>
          <cell r="H1070">
            <v>4932.3999999999996</v>
          </cell>
        </row>
        <row r="1071">
          <cell r="B1071" t="str">
            <v>Pintura de Taller</v>
          </cell>
        </row>
        <row r="1072">
          <cell r="B1072" t="str">
            <v>MO-1001-13 [AEM] Armadores Estructuras Metálica</v>
          </cell>
          <cell r="C1072">
            <v>2</v>
          </cell>
          <cell r="D1072">
            <v>0</v>
          </cell>
          <cell r="E1072" t="str">
            <v>Día</v>
          </cell>
          <cell r="F1072">
            <v>1124.7393665158368</v>
          </cell>
          <cell r="G1072">
            <v>202.45</v>
          </cell>
          <cell r="H1072">
            <v>2654.38</v>
          </cell>
        </row>
        <row r="1073">
          <cell r="B1073" t="str">
            <v>MO-1001-11 [SEM] Soldadores - Estructura Metálica</v>
          </cell>
          <cell r="C1073">
            <v>7</v>
          </cell>
          <cell r="D1073">
            <v>0</v>
          </cell>
          <cell r="E1073" t="str">
            <v>Día</v>
          </cell>
          <cell r="F1073">
            <v>1283.4162895927611</v>
          </cell>
          <cell r="G1073">
            <v>231.01</v>
          </cell>
          <cell r="H1073">
            <v>10600.98</v>
          </cell>
        </row>
        <row r="1074">
          <cell r="B1074" t="str">
            <v>MO-1001-12 [PEM] Pintor Estructura Metálica</v>
          </cell>
          <cell r="C1074">
            <v>3</v>
          </cell>
          <cell r="D1074">
            <v>0</v>
          </cell>
          <cell r="E1074" t="str">
            <v>Día</v>
          </cell>
          <cell r="F1074">
            <v>737.38099547511399</v>
          </cell>
          <cell r="G1074">
            <v>132.72999999999999</v>
          </cell>
          <cell r="H1074">
            <v>2610.33</v>
          </cell>
        </row>
        <row r="1075">
          <cell r="B1075" t="str">
            <v>MO-1001-14 [AyEM] Ayudante Estructuras Metálica</v>
          </cell>
          <cell r="C1075">
            <v>3</v>
          </cell>
          <cell r="D1075">
            <v>0</v>
          </cell>
          <cell r="E1075" t="str">
            <v>Día</v>
          </cell>
          <cell r="F1075">
            <v>866.50045248868685</v>
          </cell>
          <cell r="G1075">
            <v>155.97</v>
          </cell>
          <cell r="H1075">
            <v>3067.41</v>
          </cell>
        </row>
        <row r="1076">
          <cell r="B1076" t="str">
            <v>Servicios, Herramientas y Equipos</v>
          </cell>
        </row>
        <row r="1077">
          <cell r="B1077" t="str">
            <v>Compresor p/ Pintura</v>
          </cell>
          <cell r="C1077">
            <v>24</v>
          </cell>
          <cell r="D1077">
            <v>0</v>
          </cell>
          <cell r="E1077" t="str">
            <v>Hr</v>
          </cell>
          <cell r="F1077">
            <v>63.56</v>
          </cell>
          <cell r="G1077">
            <v>11.44</v>
          </cell>
          <cell r="H1077">
            <v>1800</v>
          </cell>
        </row>
        <row r="1078">
          <cell r="A1078">
            <v>67.833333333333329</v>
          </cell>
          <cell r="B1078" t="str">
            <v>Estructura de Fachada HSS8X8X3/8 + HSS4X4X1/4 de 5.00 m + Plate 3/8 '' + Plate 3/8 '' ( incluye Frabricación &amp; Pintura de Taller)</v>
          </cell>
          <cell r="C1078">
            <v>112</v>
          </cell>
          <cell r="E1078" t="str">
            <v>m2</v>
          </cell>
          <cell r="G1078">
            <v>363.46900630212667</v>
          </cell>
          <cell r="I1078">
            <v>2100.91</v>
          </cell>
        </row>
        <row r="1080">
          <cell r="A1080">
            <v>68.833333333333329</v>
          </cell>
          <cell r="B1080" t="str">
            <v>Análisis de Precio Unitario de 6940.25 m2 de Metaldeck [ t = 127 ] mm Primer Nivel - Deck 2" AE 22 + L6x6x3/8 + Conectores C4x 5.4#:</v>
          </cell>
          <cell r="I1080" t="str">
            <v>Caballeria - Cafeteria</v>
          </cell>
        </row>
        <row r="1081">
          <cell r="B1081" t="str">
            <v>Materiales</v>
          </cell>
        </row>
        <row r="1082">
          <cell r="B1082" t="str">
            <v>Hormigones Industriales</v>
          </cell>
        </row>
        <row r="1083">
          <cell r="B1083" t="str">
            <v>Hormigón industrial f'c 210 Kg/cm² @ 28d</v>
          </cell>
          <cell r="C1083">
            <v>881.41174999999998</v>
          </cell>
          <cell r="D1083">
            <v>9.3599841391825444E-6</v>
          </cell>
          <cell r="E1083" t="str">
            <v>m3</v>
          </cell>
          <cell r="F1083">
            <v>4491.5254237288136</v>
          </cell>
          <cell r="G1083">
            <v>808.47</v>
          </cell>
          <cell r="H1083">
            <v>4671521.97</v>
          </cell>
        </row>
        <row r="1084">
          <cell r="B1084" t="str">
            <v>Aceros</v>
          </cell>
        </row>
        <row r="1085">
          <cell r="B1085" t="str">
            <v xml:space="preserve">Acero malla (D2.3 x D2.3, 100 x 100,Rollo 2.40 x 40.00 m., 4.85 qq) </v>
          </cell>
          <cell r="C1085">
            <v>72.294270833333343</v>
          </cell>
          <cell r="D1085">
            <v>1.0086091999460279E-5</v>
          </cell>
          <cell r="E1085" t="str">
            <v xml:space="preserve"> Rollo </v>
          </cell>
          <cell r="F1085">
            <v>8960.1694915254247</v>
          </cell>
          <cell r="G1085">
            <v>1612.83</v>
          </cell>
          <cell r="H1085">
            <v>764375</v>
          </cell>
        </row>
        <row r="1086">
          <cell r="B1086" t="str">
            <v>C4X5.4</v>
          </cell>
          <cell r="C1086">
            <v>2844.375</v>
          </cell>
          <cell r="D1086">
            <v>1.7578554164303719E-6</v>
          </cell>
          <cell r="E1086" t="str">
            <v>pl</v>
          </cell>
          <cell r="F1086">
            <v>145.80000000000001</v>
          </cell>
          <cell r="G1086">
            <v>26.24</v>
          </cell>
          <cell r="H1086">
            <v>489347.14</v>
          </cell>
        </row>
        <row r="1087">
          <cell r="B1087" t="str">
            <v>Metaldeck Cal 22</v>
          </cell>
          <cell r="C1087">
            <v>6940.25</v>
          </cell>
          <cell r="D1087">
            <v>0</v>
          </cell>
          <cell r="E1087" t="str">
            <v>pl</v>
          </cell>
          <cell r="F1087">
            <v>299.91666666666669</v>
          </cell>
          <cell r="G1087">
            <v>53.99</v>
          </cell>
          <cell r="H1087">
            <v>2456200.7400000002</v>
          </cell>
        </row>
        <row r="1088">
          <cell r="B1088" t="str">
            <v>L6X6X3/8</v>
          </cell>
          <cell r="C1088">
            <v>4325.2296587926512</v>
          </cell>
          <cell r="D1088">
            <v>7.8887683702951597E-8</v>
          </cell>
          <cell r="E1088" t="str">
            <v>pl</v>
          </cell>
          <cell r="F1088">
            <v>402.3</v>
          </cell>
          <cell r="G1088">
            <v>72.41</v>
          </cell>
          <cell r="H1088">
            <v>2053229.93</v>
          </cell>
        </row>
        <row r="1089">
          <cell r="B1089" t="str">
            <v>Acero ø3/8''</v>
          </cell>
          <cell r="C1089">
            <v>9.6664566929133855</v>
          </cell>
          <cell r="D1089">
            <v>3.6655697109904621E-4</v>
          </cell>
          <cell r="E1089" t="str">
            <v>QQ</v>
          </cell>
          <cell r="F1089">
            <v>1864.4067796610161</v>
          </cell>
          <cell r="G1089">
            <v>335.59</v>
          </cell>
          <cell r="H1089">
            <v>21273.97</v>
          </cell>
        </row>
        <row r="1090">
          <cell r="B1090" t="str">
            <v>Acero ø1/2''</v>
          </cell>
          <cell r="D1090">
            <v>0</v>
          </cell>
          <cell r="E1090" t="str">
            <v>QQ</v>
          </cell>
          <cell r="F1090">
            <v>1864.4067796610161</v>
          </cell>
          <cell r="G1090">
            <v>335.59</v>
          </cell>
          <cell r="H1090">
            <v>2200</v>
          </cell>
        </row>
        <row r="1091">
          <cell r="B1091" t="str">
            <v>Acero ø3/4''</v>
          </cell>
          <cell r="D1091">
            <v>0</v>
          </cell>
          <cell r="E1091" t="str">
            <v>QQ</v>
          </cell>
          <cell r="F1091">
            <v>1864.4067796610161</v>
          </cell>
          <cell r="G1091">
            <v>335.59</v>
          </cell>
          <cell r="H1091">
            <v>2200</v>
          </cell>
        </row>
        <row r="1092">
          <cell r="B1092" t="str">
            <v>Acero ø1''</v>
          </cell>
          <cell r="D1092">
            <v>0</v>
          </cell>
          <cell r="E1092" t="str">
            <v>QQ</v>
          </cell>
          <cell r="F1092">
            <v>1864.4067796610161</v>
          </cell>
          <cell r="G1092">
            <v>335.59</v>
          </cell>
          <cell r="H1092">
            <v>2200</v>
          </cell>
        </row>
        <row r="1093">
          <cell r="B1093" t="str">
            <v>Misceláneos</v>
          </cell>
        </row>
        <row r="1094">
          <cell r="B1094" t="str">
            <v xml:space="preserve">Alambre No.18 </v>
          </cell>
          <cell r="C1094">
            <v>19.332913385826771</v>
          </cell>
          <cell r="D1094">
            <v>3.6655697109904621E-4</v>
          </cell>
          <cell r="E1094" t="str">
            <v xml:space="preserve"> Lbs </v>
          </cell>
          <cell r="F1094">
            <v>32.203389830508478</v>
          </cell>
          <cell r="G1094">
            <v>5.8</v>
          </cell>
          <cell r="H1094">
            <v>734.99</v>
          </cell>
        </row>
        <row r="1095">
          <cell r="B1095" t="str">
            <v>Mano de Obra</v>
          </cell>
        </row>
        <row r="1096">
          <cell r="B1096" t="str">
            <v>M. O.1077-9 [9] Coloc. acero normal</v>
          </cell>
          <cell r="C1096">
            <v>9.6664566929133855</v>
          </cell>
          <cell r="D1096">
            <v>3.6655697109904621E-4</v>
          </cell>
          <cell r="E1096" t="str">
            <v>qq</v>
          </cell>
          <cell r="F1096">
            <v>321.74313473582782</v>
          </cell>
          <cell r="G1096">
            <v>0</v>
          </cell>
          <cell r="H1096">
            <v>3111.26</v>
          </cell>
        </row>
        <row r="1097">
          <cell r="B1097" t="str">
            <v>M. O.1077-8 [8] Coloc. acero malla electrosoldada</v>
          </cell>
          <cell r="C1097">
            <v>350.62721354166666</v>
          </cell>
          <cell r="D1097">
            <v>7.9470680703494436E-6</v>
          </cell>
          <cell r="E1097" t="str">
            <v>qq</v>
          </cell>
          <cell r="F1097">
            <v>482.36294691224271</v>
          </cell>
          <cell r="G1097">
            <v>0</v>
          </cell>
          <cell r="H1097">
            <v>169130.92</v>
          </cell>
        </row>
        <row r="1098">
          <cell r="B1098" t="str">
            <v>M. O.1014A-1 [1] Vaciado de Hormigón Industrial</v>
          </cell>
          <cell r="C1098">
            <v>881.41174999999998</v>
          </cell>
          <cell r="D1098">
            <v>9.3599841391825444E-6</v>
          </cell>
          <cell r="E1098" t="str">
            <v>m³</v>
          </cell>
          <cell r="F1098">
            <v>491.64407094362468</v>
          </cell>
          <cell r="G1098">
            <v>0</v>
          </cell>
          <cell r="H1098">
            <v>433344.92</v>
          </cell>
        </row>
        <row r="1099">
          <cell r="B1099" t="str">
            <v>Servicios, Herramientas y Equipos</v>
          </cell>
        </row>
        <row r="1100">
          <cell r="B1100" t="str">
            <v>Herramientas Menores Varilleros</v>
          </cell>
          <cell r="C1100">
            <v>11068870.84</v>
          </cell>
          <cell r="D1100">
            <v>0</v>
          </cell>
          <cell r="E1100" t="str">
            <v>%</v>
          </cell>
          <cell r="F1100">
            <v>1.6E-2</v>
          </cell>
          <cell r="G1100">
            <v>0</v>
          </cell>
          <cell r="H1100">
            <v>177101.93</v>
          </cell>
        </row>
        <row r="1101">
          <cell r="A1101">
            <v>68.833333333333329</v>
          </cell>
          <cell r="B1101" t="str">
            <v>Metaldeck [ t = 127 ] mm Primer Nivel - Deck 2" AE 22 + L6x6x3/8 + Conectores C4x 5.4#</v>
          </cell>
          <cell r="C1101">
            <v>6940.25</v>
          </cell>
          <cell r="E1101" t="str">
            <v>m2</v>
          </cell>
          <cell r="G1101">
            <v>229.8316389971543</v>
          </cell>
          <cell r="I1101">
            <v>1620.4</v>
          </cell>
        </row>
      </sheetData>
      <sheetData sheetId="8">
        <row r="1">
          <cell r="A1" t="str">
            <v>Fecha</v>
          </cell>
          <cell r="B1" t="str">
            <v>Proveedor</v>
          </cell>
          <cell r="C1" t="str">
            <v>ID Cotización</v>
          </cell>
          <cell r="D1" t="str">
            <v>Artículo</v>
          </cell>
          <cell r="E1" t="str">
            <v>UD</v>
          </cell>
          <cell r="F1" t="str">
            <v>Costo Unitario</v>
          </cell>
          <cell r="G1">
            <v>0.18</v>
          </cell>
          <cell r="H1" t="str">
            <v>Costo Unitario + ITBIS</v>
          </cell>
        </row>
        <row r="2">
          <cell r="D2" t="str">
            <v>Agregados</v>
          </cell>
        </row>
        <row r="3">
          <cell r="D3" t="str">
            <v xml:space="preserve">Agua Potable </v>
          </cell>
          <cell r="E3" t="str">
            <v xml:space="preserve"> Gls </v>
          </cell>
          <cell r="F3">
            <v>0.44067796610169496</v>
          </cell>
          <cell r="G3">
            <v>7.9322033898305097E-2</v>
          </cell>
          <cell r="H3">
            <v>0.52</v>
          </cell>
        </row>
        <row r="4">
          <cell r="D4" t="str">
            <v xml:space="preserve">Arena Itabo Lavada </v>
          </cell>
          <cell r="E4" t="str">
            <v xml:space="preserve"> m3 </v>
          </cell>
          <cell r="F4">
            <v>805.08474576271192</v>
          </cell>
          <cell r="G4">
            <v>144.91525423728814</v>
          </cell>
          <cell r="H4">
            <v>950</v>
          </cell>
        </row>
        <row r="5">
          <cell r="D5" t="str">
            <v xml:space="preserve">Arena triturada Fina </v>
          </cell>
          <cell r="E5" t="str">
            <v xml:space="preserve"> m3 </v>
          </cell>
          <cell r="F5">
            <v>805.08474576271192</v>
          </cell>
          <cell r="G5">
            <v>144.91525423728814</v>
          </cell>
          <cell r="H5">
            <v>950</v>
          </cell>
        </row>
        <row r="6">
          <cell r="D6" t="str">
            <v xml:space="preserve">Caliche </v>
          </cell>
          <cell r="E6" t="str">
            <v xml:space="preserve"> m3 </v>
          </cell>
          <cell r="F6">
            <v>0</v>
          </cell>
          <cell r="G6">
            <v>0</v>
          </cell>
          <cell r="H6">
            <v>0</v>
          </cell>
        </row>
        <row r="7">
          <cell r="D7" t="str">
            <v xml:space="preserve">Calzos de Hormigón Simple </v>
          </cell>
          <cell r="E7" t="str">
            <v>Ud</v>
          </cell>
          <cell r="F7">
            <v>1.8135593220338986</v>
          </cell>
          <cell r="G7">
            <v>0.32644067796610171</v>
          </cell>
          <cell r="H7">
            <v>2.14</v>
          </cell>
        </row>
        <row r="8">
          <cell r="D8" t="str">
            <v xml:space="preserve">Cemento Blanco </v>
          </cell>
          <cell r="E8" t="str">
            <v xml:space="preserve"> Fdas </v>
          </cell>
          <cell r="F8">
            <v>635.59322033898309</v>
          </cell>
          <cell r="G8">
            <v>114.40677966101696</v>
          </cell>
          <cell r="H8">
            <v>750</v>
          </cell>
        </row>
        <row r="9">
          <cell r="D9" t="str">
            <v xml:space="preserve">Cemento Portland Tipo I </v>
          </cell>
          <cell r="E9" t="str">
            <v xml:space="preserve"> Fdas </v>
          </cell>
          <cell r="F9">
            <v>207.62711864406782</v>
          </cell>
          <cell r="G9">
            <v>37.372881355932208</v>
          </cell>
          <cell r="H9">
            <v>245.00000000000003</v>
          </cell>
        </row>
        <row r="10">
          <cell r="D10" t="str">
            <v xml:space="preserve">Carbonato Cálcico </v>
          </cell>
          <cell r="E10" t="str">
            <v xml:space="preserve"> Fdas </v>
          </cell>
          <cell r="F10">
            <v>0</v>
          </cell>
          <cell r="G10">
            <v>0</v>
          </cell>
          <cell r="H10">
            <v>0</v>
          </cell>
        </row>
        <row r="11">
          <cell r="D11" t="str">
            <v xml:space="preserve">Derretido (rinde 25 m2/fdas) </v>
          </cell>
          <cell r="E11" t="str">
            <v xml:space="preserve"> Fdas </v>
          </cell>
          <cell r="F11">
            <v>295.76271186440681</v>
          </cell>
          <cell r="G11">
            <v>53.237288135593225</v>
          </cell>
          <cell r="H11">
            <v>349.00000000000006</v>
          </cell>
        </row>
        <row r="12">
          <cell r="D12" t="str">
            <v xml:space="preserve">Derretido Blanco </v>
          </cell>
          <cell r="E12" t="str">
            <v xml:space="preserve"> Fdas </v>
          </cell>
          <cell r="F12">
            <v>650</v>
          </cell>
          <cell r="G12">
            <v>117</v>
          </cell>
          <cell r="H12">
            <v>767</v>
          </cell>
        </row>
        <row r="13">
          <cell r="D13" t="str">
            <v xml:space="preserve">Derretido Colores Especiales </v>
          </cell>
          <cell r="E13" t="str">
            <v xml:space="preserve"> Fdas </v>
          </cell>
          <cell r="F13">
            <v>850</v>
          </cell>
          <cell r="G13">
            <v>153</v>
          </cell>
          <cell r="H13">
            <v>1003</v>
          </cell>
        </row>
        <row r="14">
          <cell r="D14" t="str">
            <v xml:space="preserve">Derretido gris </v>
          </cell>
          <cell r="E14" t="str">
            <v xml:space="preserve"> Fdas </v>
          </cell>
          <cell r="F14">
            <v>475</v>
          </cell>
          <cell r="G14">
            <v>85.5</v>
          </cell>
          <cell r="H14">
            <v>560.5</v>
          </cell>
        </row>
        <row r="15">
          <cell r="D15" t="str">
            <v xml:space="preserve">Grava 1 1/2'' </v>
          </cell>
          <cell r="E15" t="str">
            <v xml:space="preserve"> m3 </v>
          </cell>
          <cell r="F15">
            <v>932.20338983050851</v>
          </cell>
          <cell r="G15">
            <v>167.79661016949152</v>
          </cell>
          <cell r="H15">
            <v>1100</v>
          </cell>
        </row>
        <row r="16">
          <cell r="D16" t="str">
            <v xml:space="preserve">Grava 1/4'' </v>
          </cell>
          <cell r="E16" t="str">
            <v xml:space="preserve"> m3 </v>
          </cell>
          <cell r="F16">
            <v>932.20338983050851</v>
          </cell>
          <cell r="G16">
            <v>167.79661016949152</v>
          </cell>
          <cell r="H16">
            <v>1100</v>
          </cell>
        </row>
        <row r="17">
          <cell r="D17" t="str">
            <v xml:space="preserve">Grava 3/4'' </v>
          </cell>
          <cell r="E17" t="str">
            <v xml:space="preserve"> m3 </v>
          </cell>
          <cell r="F17">
            <v>932.20338983050851</v>
          </cell>
          <cell r="G17">
            <v>167.79661016949152</v>
          </cell>
          <cell r="H17">
            <v>1100</v>
          </cell>
        </row>
        <row r="18">
          <cell r="D18" t="str">
            <v xml:space="preserve">Grava Arena </v>
          </cell>
          <cell r="E18" t="str">
            <v xml:space="preserve"> m3 </v>
          </cell>
          <cell r="F18">
            <v>932.20338983050851</v>
          </cell>
          <cell r="G18">
            <v>167.79661016949152</v>
          </cell>
          <cell r="H18">
            <v>1100</v>
          </cell>
        </row>
        <row r="19">
          <cell r="D19" t="str">
            <v xml:space="preserve">Grava triturada para Imprimación </v>
          </cell>
          <cell r="E19" t="str">
            <v xml:space="preserve"> m3 </v>
          </cell>
          <cell r="F19">
            <v>0</v>
          </cell>
          <cell r="G19">
            <v>0</v>
          </cell>
          <cell r="H19">
            <v>0</v>
          </cell>
        </row>
        <row r="20">
          <cell r="D20" t="str">
            <v xml:space="preserve">Hidróxido de Cal </v>
          </cell>
          <cell r="E20" t="str">
            <v xml:space="preserve"> Fdas </v>
          </cell>
          <cell r="F20">
            <v>0</v>
          </cell>
          <cell r="G20">
            <v>0</v>
          </cell>
          <cell r="H20">
            <v>0</v>
          </cell>
        </row>
        <row r="21">
          <cell r="D21" t="str">
            <v xml:space="preserve">Material de Relleno </v>
          </cell>
          <cell r="E21" t="str">
            <v xml:space="preserve"> m3 </v>
          </cell>
          <cell r="F21">
            <v>425</v>
          </cell>
          <cell r="G21">
            <v>76.5</v>
          </cell>
          <cell r="H21">
            <v>501.5</v>
          </cell>
        </row>
        <row r="22">
          <cell r="D22" t="str">
            <v>Material de Relleno Piedra</v>
          </cell>
          <cell r="E22" t="str">
            <v xml:space="preserve"> m3 </v>
          </cell>
          <cell r="F22">
            <v>425</v>
          </cell>
          <cell r="G22">
            <v>76.5</v>
          </cell>
          <cell r="H22">
            <v>501.5</v>
          </cell>
        </row>
        <row r="23">
          <cell r="D23" t="str">
            <v>Material de Relleno Granzote</v>
          </cell>
          <cell r="E23" t="str">
            <v xml:space="preserve"> m3 </v>
          </cell>
          <cell r="F23">
            <v>425</v>
          </cell>
          <cell r="G23">
            <v>76.5</v>
          </cell>
          <cell r="H23">
            <v>501.5</v>
          </cell>
        </row>
        <row r="24">
          <cell r="D24" t="str">
            <v xml:space="preserve">Material para Imprimación de Carpeta Asfáltica (RC2) </v>
          </cell>
          <cell r="E24" t="str">
            <v xml:space="preserve"> Ud </v>
          </cell>
          <cell r="F24">
            <v>0</v>
          </cell>
          <cell r="G24">
            <v>0</v>
          </cell>
          <cell r="H24">
            <v>0</v>
          </cell>
        </row>
        <row r="25">
          <cell r="D25" t="str">
            <v xml:space="preserve">Material para Imprimación de Carpeta Asfáltica (AC30) </v>
          </cell>
          <cell r="E25" t="str">
            <v xml:space="preserve"> Ud </v>
          </cell>
          <cell r="F25">
            <v>0</v>
          </cell>
          <cell r="G25">
            <v>0</v>
          </cell>
          <cell r="H25">
            <v>0</v>
          </cell>
        </row>
        <row r="26">
          <cell r="D26" t="str">
            <v>Aditivos para Hormigón y Mortero</v>
          </cell>
        </row>
        <row r="27">
          <cell r="D27" t="str">
            <v>Mortero Listo Grout 640 kg/cm²</v>
          </cell>
          <cell r="E27" t="str">
            <v>fdas</v>
          </cell>
          <cell r="F27">
            <v>650</v>
          </cell>
          <cell r="G27">
            <v>117</v>
          </cell>
          <cell r="H27">
            <v>767</v>
          </cell>
        </row>
        <row r="28">
          <cell r="D28" t="str">
            <v xml:space="preserve">Mezcla Antillana para Revoque </v>
          </cell>
          <cell r="E28" t="str">
            <v xml:space="preserve"> Fdas </v>
          </cell>
          <cell r="F28">
            <v>0</v>
          </cell>
          <cell r="G28">
            <v>0</v>
          </cell>
          <cell r="H28">
            <v>0</v>
          </cell>
        </row>
        <row r="29">
          <cell r="D29" t="str">
            <v xml:space="preserve">Mezcla Antillana para Terminación </v>
          </cell>
          <cell r="E29" t="str">
            <v xml:space="preserve"> Fdas </v>
          </cell>
          <cell r="F29">
            <v>0</v>
          </cell>
          <cell r="G29">
            <v>0</v>
          </cell>
          <cell r="H29">
            <v>0</v>
          </cell>
        </row>
        <row r="30">
          <cell r="D30" t="str">
            <v>Hormigón Industrial</v>
          </cell>
        </row>
        <row r="31">
          <cell r="D31" t="str">
            <v>Hormigón Industrial f'c 180 kg/cm² @ 28d</v>
          </cell>
          <cell r="E31" t="str">
            <v>m3</v>
          </cell>
          <cell r="F31">
            <v>4400</v>
          </cell>
          <cell r="G31">
            <v>792</v>
          </cell>
          <cell r="H31">
            <v>5192</v>
          </cell>
        </row>
        <row r="32">
          <cell r="D32" t="str">
            <v>Hormigón Industrial f'c 210 kg/cm² @ 28d</v>
          </cell>
          <cell r="E32" t="str">
            <v>m3</v>
          </cell>
          <cell r="F32">
            <v>4491.5254237288136</v>
          </cell>
          <cell r="G32">
            <v>808.47457627118638</v>
          </cell>
          <cell r="H32">
            <v>5300</v>
          </cell>
        </row>
        <row r="33">
          <cell r="D33" t="str">
            <v>Hormigón Industrial f'c 240 kg/cm² @ 28d</v>
          </cell>
          <cell r="E33" t="str">
            <v>m3</v>
          </cell>
          <cell r="F33">
            <v>4703.3898305084749</v>
          </cell>
          <cell r="G33">
            <v>846.61016949152543</v>
          </cell>
          <cell r="H33">
            <v>5550</v>
          </cell>
        </row>
        <row r="34">
          <cell r="D34" t="str">
            <v>Hormigón Industrial f'c 280 kg/cm² @ 28d</v>
          </cell>
          <cell r="E34" t="str">
            <v>m3</v>
          </cell>
          <cell r="F34">
            <v>5013.5593220338988</v>
          </cell>
          <cell r="G34">
            <v>902.4406779661017</v>
          </cell>
          <cell r="H34">
            <v>5916</v>
          </cell>
        </row>
        <row r="35">
          <cell r="D35" t="str">
            <v>Hormigón industrial f'c 350 kg/cm² @ 24Hr</v>
          </cell>
          <cell r="E35" t="str">
            <v>m3</v>
          </cell>
          <cell r="F35">
            <v>5461.8644067796613</v>
          </cell>
          <cell r="G35">
            <v>983.13559322033905</v>
          </cell>
          <cell r="H35">
            <v>6445</v>
          </cell>
        </row>
        <row r="36">
          <cell r="D36" t="str">
            <v>Bloques de Hormigón</v>
          </cell>
        </row>
        <row r="37">
          <cell r="D37" t="str">
            <v>Bloques Calados de 6"</v>
          </cell>
          <cell r="E37" t="str">
            <v xml:space="preserve"> Ud </v>
          </cell>
          <cell r="F37">
            <v>24.576271186440678</v>
          </cell>
          <cell r="G37">
            <v>4.4237288135593218</v>
          </cell>
          <cell r="H37">
            <v>29</v>
          </cell>
        </row>
        <row r="38">
          <cell r="D38" t="str">
            <v xml:space="preserve">Bloques de Hormigón de 4'' </v>
          </cell>
          <cell r="E38" t="str">
            <v xml:space="preserve"> Ud </v>
          </cell>
          <cell r="F38">
            <v>23.728813559322035</v>
          </cell>
          <cell r="G38">
            <v>4.2711864406779663</v>
          </cell>
          <cell r="H38">
            <v>28</v>
          </cell>
        </row>
        <row r="39">
          <cell r="D39" t="str">
            <v xml:space="preserve">Bloques de Hormigón de 5'' </v>
          </cell>
          <cell r="E39" t="str">
            <v xml:space="preserve"> Ud </v>
          </cell>
          <cell r="F39">
            <v>23.728813559322035</v>
          </cell>
          <cell r="G39">
            <v>4.2711864406779663</v>
          </cell>
          <cell r="H39">
            <v>28</v>
          </cell>
        </row>
        <row r="40">
          <cell r="D40" t="str">
            <v xml:space="preserve">Bloques de Hormigón de 6'' </v>
          </cell>
          <cell r="E40" t="str">
            <v xml:space="preserve"> Ud </v>
          </cell>
          <cell r="F40">
            <v>24.576271186440678</v>
          </cell>
          <cell r="G40">
            <v>4.4237288135593218</v>
          </cell>
          <cell r="H40">
            <v>29</v>
          </cell>
        </row>
        <row r="41">
          <cell r="D41" t="str">
            <v xml:space="preserve">Bloques de Hormigón de 8'' </v>
          </cell>
          <cell r="E41" t="str">
            <v xml:space="preserve"> Ud </v>
          </cell>
          <cell r="F41">
            <v>29.661016949152543</v>
          </cell>
          <cell r="G41">
            <v>5.3389830508474576</v>
          </cell>
          <cell r="H41">
            <v>35</v>
          </cell>
        </row>
        <row r="42">
          <cell r="D42" t="str">
            <v>Aceros</v>
          </cell>
        </row>
        <row r="43">
          <cell r="D43" t="str">
            <v>Atado de Acero</v>
          </cell>
          <cell r="E43" t="str">
            <v>QQ</v>
          </cell>
          <cell r="F43">
            <v>41103.133627689022</v>
          </cell>
          <cell r="G43">
            <v>7398.5640529840239</v>
          </cell>
          <cell r="H43">
            <v>48501.697680673045</v>
          </cell>
        </row>
        <row r="44">
          <cell r="D44" t="str">
            <v>Acero ø1/4''</v>
          </cell>
          <cell r="E44" t="str">
            <v>QQ</v>
          </cell>
          <cell r="F44">
            <v>1864.4067796610161</v>
          </cell>
          <cell r="G44">
            <v>335.59322033898292</v>
          </cell>
          <cell r="H44">
            <v>2199.9999999999991</v>
          </cell>
        </row>
        <row r="45">
          <cell r="D45" t="str">
            <v>Acero ø3/8''</v>
          </cell>
          <cell r="E45" t="str">
            <v>QQ</v>
          </cell>
          <cell r="F45">
            <v>1864.4067796610161</v>
          </cell>
          <cell r="G45">
            <v>335.59322033898292</v>
          </cell>
          <cell r="H45">
            <v>2199.9999999999991</v>
          </cell>
        </row>
        <row r="46">
          <cell r="D46" t="str">
            <v>Acero ø1/2''</v>
          </cell>
          <cell r="E46" t="str">
            <v>QQ</v>
          </cell>
          <cell r="F46">
            <v>1864.4067796610161</v>
          </cell>
          <cell r="G46">
            <v>335.59322033898292</v>
          </cell>
          <cell r="H46">
            <v>2199.9999999999991</v>
          </cell>
        </row>
        <row r="47">
          <cell r="D47" t="str">
            <v>Acero ø3/4''</v>
          </cell>
          <cell r="E47" t="str">
            <v>QQ</v>
          </cell>
          <cell r="F47">
            <v>1864.4067796610161</v>
          </cell>
          <cell r="G47">
            <v>335.59322033898292</v>
          </cell>
          <cell r="H47">
            <v>2199.9999999999991</v>
          </cell>
        </row>
        <row r="48">
          <cell r="D48" t="str">
            <v>Acero ø1''</v>
          </cell>
          <cell r="E48" t="str">
            <v>QQ</v>
          </cell>
          <cell r="F48">
            <v>1864.4067796610161</v>
          </cell>
          <cell r="G48">
            <v>335.59322033898292</v>
          </cell>
          <cell r="H48">
            <v>2199.9999999999991</v>
          </cell>
        </row>
        <row r="49">
          <cell r="D49" t="str">
            <v xml:space="preserve">Acero malla (D2.3 x D2.3, 100 x 100,Rollo 2.40 x 40.00 m., 4.85 qq) </v>
          </cell>
          <cell r="E49" t="str">
            <v xml:space="preserve"> Rollo </v>
          </cell>
          <cell r="F49">
            <v>8960.1694915254247</v>
          </cell>
          <cell r="G49">
            <v>1612.8305084745764</v>
          </cell>
          <cell r="H49">
            <v>10573.000000000002</v>
          </cell>
        </row>
        <row r="50">
          <cell r="D50" t="str">
            <v xml:space="preserve">Acero malla (D2.3 x D2.3, 150 x 150,Rollo 2.40 x 40.00 m., 3.32 qq) </v>
          </cell>
          <cell r="E50" t="str">
            <v xml:space="preserve"> Rollo </v>
          </cell>
          <cell r="F50">
            <v>5745.4745762711864</v>
          </cell>
          <cell r="G50">
            <v>1034.1854237288135</v>
          </cell>
          <cell r="H50">
            <v>6779.66</v>
          </cell>
        </row>
        <row r="51">
          <cell r="D51" t="str">
            <v xml:space="preserve">Acero malla (D2.3 x D2.3, 200 x 200,Rollo 2.40 x 40.00 m., 2.48 qq) </v>
          </cell>
          <cell r="E51" t="str">
            <v xml:space="preserve"> Rollo </v>
          </cell>
          <cell r="F51">
            <v>4176.2457627118647</v>
          </cell>
          <cell r="G51">
            <v>751.72423728813567</v>
          </cell>
          <cell r="H51">
            <v>4927.97</v>
          </cell>
        </row>
        <row r="52">
          <cell r="D52" t="str">
            <v xml:space="preserve">Acero malla (D2.5 x D2.5, 100 x 100,Rollo 2.40 x 40.00 m., 5.35 qq) </v>
          </cell>
          <cell r="E52" t="str">
            <v xml:space="preserve"> Rollo </v>
          </cell>
          <cell r="F52">
            <v>9883.8983050847455</v>
          </cell>
          <cell r="G52">
            <v>1779.101694915254</v>
          </cell>
          <cell r="H52">
            <v>11663</v>
          </cell>
        </row>
        <row r="53">
          <cell r="D53" t="str">
            <v xml:space="preserve">Acero malla (D2.5 x D2.5, 150 x 150,Rollo 2.40 x 40.00 m., 3.66 qq) </v>
          </cell>
          <cell r="E53" t="str">
            <v xml:space="preserve"> Rollo </v>
          </cell>
          <cell r="F53">
            <v>8066.4237288135591</v>
          </cell>
          <cell r="G53">
            <v>1451.9562711864405</v>
          </cell>
          <cell r="H53">
            <v>9518.3799999999992</v>
          </cell>
        </row>
        <row r="54">
          <cell r="D54" t="str">
            <v xml:space="preserve">Acero malla (D2.5 x D2.5, 200 x 200,Rollo 2.40 x 40.00 m., 2.74 qq) </v>
          </cell>
          <cell r="E54" t="str">
            <v xml:space="preserve"> Rollo </v>
          </cell>
          <cell r="F54">
            <v>5790.6610169491523</v>
          </cell>
          <cell r="G54">
            <v>1042.3189830508475</v>
          </cell>
          <cell r="H54">
            <v>6832.98</v>
          </cell>
        </row>
        <row r="55">
          <cell r="D55" t="str">
            <v xml:space="preserve">Acero malla (D2.7 x D2.7, 100 x 100,Rollo 2.40 x 40.00 m., 5.87 qq) </v>
          </cell>
          <cell r="E55" t="str">
            <v xml:space="preserve"> Rollo </v>
          </cell>
          <cell r="F55">
            <v>8601.6949152542384</v>
          </cell>
          <cell r="G55">
            <v>1548.3050847457628</v>
          </cell>
          <cell r="H55">
            <v>10150.000000000002</v>
          </cell>
        </row>
        <row r="56">
          <cell r="D56" t="str">
            <v xml:space="preserve">Acero malla (D2.7 x D2.7, 150 x 150,Rollo 2.40 x 40.00 m., 3.90 qq) </v>
          </cell>
          <cell r="E56" t="str">
            <v xml:space="preserve"> Rollo </v>
          </cell>
          <cell r="F56">
            <v>6991.7627118644077</v>
          </cell>
          <cell r="G56">
            <v>1258.5172881355934</v>
          </cell>
          <cell r="H56">
            <v>8250.2800000000007</v>
          </cell>
        </row>
        <row r="57">
          <cell r="D57" t="str">
            <v xml:space="preserve">Acero malla (D2.9 x D2.9, 100 x 100,Rollo 2.40 x 40.00 m., 6.21 qq) </v>
          </cell>
          <cell r="E57" t="str">
            <v xml:space="preserve"> Rollo </v>
          </cell>
          <cell r="F57">
            <v>13657.525423728814</v>
          </cell>
          <cell r="G57">
            <v>2458.3545762711865</v>
          </cell>
          <cell r="H57">
            <v>16115.880000000001</v>
          </cell>
        </row>
        <row r="58">
          <cell r="D58" t="str">
            <v xml:space="preserve">Acero malla (D2.9 x D2.9, 150 x 150,Rollo 2.40 x 40.00 m., 4.25 qq) </v>
          </cell>
          <cell r="E58" t="str">
            <v xml:space="preserve"> Rollo </v>
          </cell>
          <cell r="F58">
            <v>9222</v>
          </cell>
          <cell r="G58">
            <v>1659.96</v>
          </cell>
          <cell r="H58">
            <v>10881.96</v>
          </cell>
        </row>
        <row r="59">
          <cell r="D59" t="str">
            <v xml:space="preserve">Acero malla (D2.9 x D2.9, 200 x 200,Rollo 2.40 x 40.00 m., 3.18 qq) </v>
          </cell>
          <cell r="E59" t="str">
            <v xml:space="preserve"> Rollo </v>
          </cell>
          <cell r="F59">
            <v>6756.5084745762715</v>
          </cell>
          <cell r="G59">
            <v>1216.1715254237288</v>
          </cell>
          <cell r="H59">
            <v>7972.68</v>
          </cell>
        </row>
        <row r="60">
          <cell r="D60" t="str">
            <v xml:space="preserve">Alambre de púas </v>
          </cell>
          <cell r="E60" t="str">
            <v xml:space="preserve"> Ud </v>
          </cell>
          <cell r="F60">
            <v>911.01694915254245</v>
          </cell>
          <cell r="G60">
            <v>163.98305084745763</v>
          </cell>
          <cell r="H60">
            <v>1075</v>
          </cell>
        </row>
        <row r="61">
          <cell r="D61" t="str">
            <v xml:space="preserve">Alambre No.14 </v>
          </cell>
          <cell r="E61" t="str">
            <v xml:space="preserve"> Lbs </v>
          </cell>
          <cell r="F61">
            <v>33.898305084745765</v>
          </cell>
          <cell r="G61">
            <v>6.101694915254237</v>
          </cell>
          <cell r="H61">
            <v>40</v>
          </cell>
        </row>
        <row r="62">
          <cell r="D62" t="str">
            <v xml:space="preserve">Alambre No.18 </v>
          </cell>
          <cell r="E62" t="str">
            <v xml:space="preserve"> Lbs </v>
          </cell>
          <cell r="F62">
            <v>32.203389830508478</v>
          </cell>
          <cell r="G62">
            <v>5.796610169491526</v>
          </cell>
          <cell r="H62">
            <v>38</v>
          </cell>
        </row>
        <row r="63">
          <cell r="D63" t="str">
            <v>Calzos para Acero</v>
          </cell>
          <cell r="E63" t="str">
            <v>QQ</v>
          </cell>
          <cell r="F63">
            <v>3</v>
          </cell>
          <cell r="G63">
            <v>0.54</v>
          </cell>
          <cell r="H63">
            <v>3.54</v>
          </cell>
        </row>
        <row r="64">
          <cell r="D64" t="str">
            <v>Electrodo E70XX Universal 1/8''</v>
          </cell>
          <cell r="E64" t="str">
            <v>Lbs</v>
          </cell>
          <cell r="F64">
            <v>98</v>
          </cell>
          <cell r="G64">
            <v>17.64</v>
          </cell>
          <cell r="H64">
            <v>115.64</v>
          </cell>
        </row>
        <row r="65">
          <cell r="D65" t="str">
            <v>Acetileno 390</v>
          </cell>
          <cell r="E65" t="str">
            <v>p3</v>
          </cell>
          <cell r="F65">
            <v>9.6525423728813564</v>
          </cell>
          <cell r="G65">
            <v>1.7374576271186442</v>
          </cell>
          <cell r="H65">
            <v>11.39</v>
          </cell>
        </row>
        <row r="66">
          <cell r="D66" t="str">
            <v>Oxigeno Industrial 220</v>
          </cell>
          <cell r="E66" t="str">
            <v>p3</v>
          </cell>
          <cell r="F66">
            <v>2.6864406779661016</v>
          </cell>
          <cell r="G66">
            <v>0.48355932203389829</v>
          </cell>
          <cell r="H66">
            <v>3.17</v>
          </cell>
        </row>
        <row r="67">
          <cell r="D67" t="str">
            <v>Tola Corrugada 3/16''</v>
          </cell>
          <cell r="E67" t="str">
            <v>Plancha</v>
          </cell>
          <cell r="F67">
            <v>6131.84</v>
          </cell>
          <cell r="G67">
            <v>1103.7311999999999</v>
          </cell>
          <cell r="H67">
            <v>7235.5712000000003</v>
          </cell>
        </row>
        <row r="68">
          <cell r="D68" t="str">
            <v>Disco p/ esmerilar</v>
          </cell>
          <cell r="E68" t="str">
            <v>Ud</v>
          </cell>
          <cell r="F68">
            <v>150</v>
          </cell>
          <cell r="G68">
            <v>27</v>
          </cell>
          <cell r="H68">
            <v>177</v>
          </cell>
        </row>
        <row r="69">
          <cell r="D69" t="str">
            <v>C4X5.4</v>
          </cell>
          <cell r="E69" t="str">
            <v>pl</v>
          </cell>
          <cell r="F69">
            <v>145.80000000000001</v>
          </cell>
          <cell r="G69">
            <v>26.244</v>
          </cell>
          <cell r="H69">
            <v>172.04400000000001</v>
          </cell>
        </row>
        <row r="70">
          <cell r="D70" t="str">
            <v>Barra HN 1/2" x 20'</v>
          </cell>
          <cell r="E70" t="str">
            <v>pl</v>
          </cell>
          <cell r="F70">
            <v>305</v>
          </cell>
          <cell r="G70">
            <v>54.9</v>
          </cell>
          <cell r="H70">
            <v>359.9</v>
          </cell>
        </row>
        <row r="71">
          <cell r="D71" t="str">
            <v>C6X8.2</v>
          </cell>
          <cell r="E71" t="str">
            <v>pl</v>
          </cell>
          <cell r="F71">
            <v>221.39999999999998</v>
          </cell>
          <cell r="G71">
            <v>39.851999999999997</v>
          </cell>
          <cell r="H71">
            <v>261.25199999999995</v>
          </cell>
        </row>
        <row r="72">
          <cell r="D72" t="str">
            <v>C10x15.3</v>
          </cell>
          <cell r="E72" t="str">
            <v>pl</v>
          </cell>
          <cell r="F72">
            <v>413.1</v>
          </cell>
          <cell r="G72">
            <v>74.358000000000004</v>
          </cell>
          <cell r="H72">
            <v>487.45800000000003</v>
          </cell>
        </row>
        <row r="73">
          <cell r="D73" t="str">
            <v>W27X114</v>
          </cell>
          <cell r="E73" t="str">
            <v>pl</v>
          </cell>
          <cell r="F73">
            <v>3078</v>
          </cell>
          <cell r="G73">
            <v>554.04</v>
          </cell>
          <cell r="H73">
            <v>3632.04</v>
          </cell>
        </row>
        <row r="74">
          <cell r="A74">
            <v>43178</v>
          </cell>
          <cell r="B74" t="str">
            <v>Valiente Fernandez</v>
          </cell>
          <cell r="C74" t="str">
            <v>Cot-0069897-1</v>
          </cell>
          <cell r="D74" t="str">
            <v>W24X94</v>
          </cell>
          <cell r="E74" t="str">
            <v>pl</v>
          </cell>
          <cell r="F74">
            <v>2538</v>
          </cell>
          <cell r="G74">
            <v>456.84</v>
          </cell>
          <cell r="H74">
            <v>2994.84</v>
          </cell>
        </row>
        <row r="75">
          <cell r="A75">
            <v>43178</v>
          </cell>
          <cell r="B75" t="str">
            <v>Casa Rodriguez</v>
          </cell>
          <cell r="C75">
            <v>200013753</v>
          </cell>
          <cell r="D75" t="str">
            <v>W24X94</v>
          </cell>
          <cell r="E75" t="str">
            <v>pl</v>
          </cell>
          <cell r="F75">
            <v>2538</v>
          </cell>
          <cell r="G75">
            <v>456.84</v>
          </cell>
          <cell r="H75">
            <v>2994.84</v>
          </cell>
        </row>
        <row r="76">
          <cell r="D76" t="str">
            <v>W24X84</v>
          </cell>
          <cell r="E76" t="str">
            <v>pl</v>
          </cell>
          <cell r="F76">
            <v>2268</v>
          </cell>
          <cell r="G76">
            <v>408.24</v>
          </cell>
          <cell r="H76">
            <v>2676.24</v>
          </cell>
        </row>
        <row r="77">
          <cell r="D77" t="str">
            <v>W24X76</v>
          </cell>
          <cell r="E77" t="str">
            <v>pl</v>
          </cell>
          <cell r="F77">
            <v>2052</v>
          </cell>
          <cell r="G77">
            <v>369.36</v>
          </cell>
          <cell r="H77">
            <v>2421.36</v>
          </cell>
        </row>
        <row r="78">
          <cell r="A78">
            <v>43178</v>
          </cell>
          <cell r="B78" t="str">
            <v>Valiente Fernandez</v>
          </cell>
          <cell r="C78" t="str">
            <v>Cot-0069897-1</v>
          </cell>
          <cell r="D78" t="str">
            <v>W24X68</v>
          </cell>
          <cell r="E78" t="str">
            <v>pl</v>
          </cell>
          <cell r="F78">
            <v>1836</v>
          </cell>
          <cell r="G78">
            <v>330.47999999999996</v>
          </cell>
          <cell r="H78">
            <v>2166.48</v>
          </cell>
        </row>
        <row r="79">
          <cell r="A79">
            <v>43178</v>
          </cell>
          <cell r="B79" t="str">
            <v>Manuel Corripio S,A.S</v>
          </cell>
          <cell r="C79">
            <v>671133</v>
          </cell>
          <cell r="D79" t="str">
            <v>W24X68</v>
          </cell>
          <cell r="E79" t="str">
            <v>pl</v>
          </cell>
          <cell r="F79">
            <v>1836</v>
          </cell>
          <cell r="G79">
            <v>330.47999999999996</v>
          </cell>
          <cell r="H79">
            <v>2166.48</v>
          </cell>
        </row>
        <row r="80">
          <cell r="A80">
            <v>43178</v>
          </cell>
          <cell r="B80" t="str">
            <v>Casa Rodriguez</v>
          </cell>
          <cell r="C80">
            <v>200013753</v>
          </cell>
          <cell r="D80" t="str">
            <v>W24X68</v>
          </cell>
          <cell r="E80" t="str">
            <v>pl</v>
          </cell>
          <cell r="F80">
            <v>1836</v>
          </cell>
          <cell r="G80">
            <v>330.47999999999996</v>
          </cell>
          <cell r="H80">
            <v>2166.48</v>
          </cell>
        </row>
        <row r="81">
          <cell r="D81" t="str">
            <v>W21X62</v>
          </cell>
          <cell r="E81" t="str">
            <v>pl</v>
          </cell>
          <cell r="F81">
            <v>1674</v>
          </cell>
          <cell r="G81">
            <v>301.32</v>
          </cell>
          <cell r="H81">
            <v>1975.32</v>
          </cell>
        </row>
        <row r="82">
          <cell r="D82" t="str">
            <v>W21X57</v>
          </cell>
          <cell r="E82" t="str">
            <v>pl</v>
          </cell>
          <cell r="F82">
            <v>1539</v>
          </cell>
          <cell r="G82">
            <v>277.02</v>
          </cell>
          <cell r="H82">
            <v>1816.02</v>
          </cell>
        </row>
        <row r="83">
          <cell r="D83" t="str">
            <v>W21X44</v>
          </cell>
          <cell r="E83" t="str">
            <v>pl</v>
          </cell>
          <cell r="F83">
            <v>1188</v>
          </cell>
          <cell r="G83">
            <v>213.84</v>
          </cell>
          <cell r="H83">
            <v>1401.84</v>
          </cell>
        </row>
        <row r="84">
          <cell r="D84" t="str">
            <v>W16X26</v>
          </cell>
          <cell r="E84" t="str">
            <v>pl</v>
          </cell>
          <cell r="F84">
            <v>702</v>
          </cell>
          <cell r="G84">
            <v>126.36</v>
          </cell>
          <cell r="H84">
            <v>828.36</v>
          </cell>
        </row>
        <row r="85">
          <cell r="D85" t="str">
            <v>W16X31</v>
          </cell>
          <cell r="E85" t="str">
            <v>pl</v>
          </cell>
          <cell r="F85">
            <v>837</v>
          </cell>
          <cell r="G85">
            <v>150.66</v>
          </cell>
          <cell r="H85">
            <v>987.66</v>
          </cell>
        </row>
        <row r="86">
          <cell r="D86" t="str">
            <v>W14X74</v>
          </cell>
          <cell r="E86" t="str">
            <v>pl</v>
          </cell>
          <cell r="F86">
            <v>1998</v>
          </cell>
          <cell r="G86">
            <v>359.64</v>
          </cell>
          <cell r="H86">
            <v>2357.64</v>
          </cell>
        </row>
        <row r="87">
          <cell r="D87" t="str">
            <v>W14X48</v>
          </cell>
          <cell r="E87" t="str">
            <v>pl</v>
          </cell>
          <cell r="F87">
            <v>1296</v>
          </cell>
          <cell r="G87">
            <v>233.28</v>
          </cell>
          <cell r="H87">
            <v>1529.28</v>
          </cell>
        </row>
        <row r="88">
          <cell r="A88">
            <v>43178</v>
          </cell>
          <cell r="B88" t="str">
            <v>Valiente Fernandez</v>
          </cell>
          <cell r="C88" t="str">
            <v>Cot-0069897-1</v>
          </cell>
          <cell r="D88" t="str">
            <v>W14X26</v>
          </cell>
          <cell r="E88" t="str">
            <v>pl</v>
          </cell>
          <cell r="F88">
            <v>702</v>
          </cell>
          <cell r="G88">
            <v>126.36</v>
          </cell>
          <cell r="H88">
            <v>828.36</v>
          </cell>
        </row>
        <row r="89">
          <cell r="A89">
            <v>43178</v>
          </cell>
          <cell r="B89" t="str">
            <v>Manuel Corripio S,A.S</v>
          </cell>
          <cell r="C89">
            <v>671133</v>
          </cell>
          <cell r="D89" t="str">
            <v>W14X26</v>
          </cell>
          <cell r="E89" t="str">
            <v>pl</v>
          </cell>
          <cell r="F89">
            <v>702</v>
          </cell>
          <cell r="G89">
            <v>126.36</v>
          </cell>
          <cell r="H89">
            <v>828.36</v>
          </cell>
        </row>
        <row r="90">
          <cell r="A90">
            <v>43178</v>
          </cell>
          <cell r="B90" t="str">
            <v>Casa Rodriguez</v>
          </cell>
          <cell r="C90">
            <v>200013753</v>
          </cell>
          <cell r="D90" t="str">
            <v>W14X26</v>
          </cell>
          <cell r="E90" t="str">
            <v>pl</v>
          </cell>
          <cell r="F90">
            <v>702</v>
          </cell>
          <cell r="G90">
            <v>126.36</v>
          </cell>
          <cell r="H90">
            <v>828.36</v>
          </cell>
        </row>
        <row r="91">
          <cell r="D91" t="str">
            <v>W14X22</v>
          </cell>
          <cell r="E91" t="str">
            <v>pl</v>
          </cell>
          <cell r="F91">
            <v>594</v>
          </cell>
          <cell r="G91">
            <v>106.92</v>
          </cell>
          <cell r="H91">
            <v>700.92</v>
          </cell>
        </row>
        <row r="92">
          <cell r="D92" t="str">
            <v>W12X45</v>
          </cell>
          <cell r="E92" t="str">
            <v>pl</v>
          </cell>
          <cell r="F92">
            <v>1215</v>
          </cell>
          <cell r="G92">
            <v>218.7</v>
          </cell>
          <cell r="H92">
            <v>1433.7</v>
          </cell>
        </row>
        <row r="93">
          <cell r="D93" t="str">
            <v>W12X30</v>
          </cell>
          <cell r="E93" t="str">
            <v>pl</v>
          </cell>
          <cell r="F93">
            <v>810</v>
          </cell>
          <cell r="G93">
            <v>145.79999999999998</v>
          </cell>
          <cell r="H93">
            <v>955.8</v>
          </cell>
        </row>
        <row r="94">
          <cell r="D94" t="str">
            <v>W10X49</v>
          </cell>
          <cell r="E94" t="str">
            <v>pl</v>
          </cell>
          <cell r="F94">
            <v>1323</v>
          </cell>
          <cell r="G94">
            <v>238.14</v>
          </cell>
          <cell r="H94">
            <v>1561.1399999999999</v>
          </cell>
        </row>
        <row r="95">
          <cell r="D95" t="str">
            <v>W8X10</v>
          </cell>
          <cell r="E95" t="str">
            <v>pl</v>
          </cell>
          <cell r="F95">
            <v>270</v>
          </cell>
          <cell r="G95">
            <v>48.6</v>
          </cell>
          <cell r="H95">
            <v>318.60000000000002</v>
          </cell>
        </row>
        <row r="96">
          <cell r="D96" t="str">
            <v>W8X21</v>
          </cell>
          <cell r="E96" t="str">
            <v>pl</v>
          </cell>
          <cell r="F96">
            <v>567</v>
          </cell>
          <cell r="G96">
            <v>102.06</v>
          </cell>
          <cell r="H96">
            <v>669.06</v>
          </cell>
        </row>
        <row r="97">
          <cell r="D97" t="str">
            <v>W8X35</v>
          </cell>
          <cell r="E97" t="str">
            <v>pl</v>
          </cell>
          <cell r="F97">
            <v>945</v>
          </cell>
          <cell r="G97">
            <v>170.1</v>
          </cell>
          <cell r="H97">
            <v>1115.0999999999999</v>
          </cell>
        </row>
        <row r="98">
          <cell r="D98" t="str">
            <v>W8X40</v>
          </cell>
          <cell r="E98" t="str">
            <v>pl</v>
          </cell>
          <cell r="F98">
            <v>1080</v>
          </cell>
          <cell r="G98">
            <v>194.4</v>
          </cell>
          <cell r="H98">
            <v>1274.4000000000001</v>
          </cell>
        </row>
        <row r="99">
          <cell r="D99" t="str">
            <v>Pipe4STD</v>
          </cell>
          <cell r="E99" t="str">
            <v>pl</v>
          </cell>
          <cell r="F99">
            <v>291.60000000000002</v>
          </cell>
          <cell r="G99">
            <v>52.488</v>
          </cell>
          <cell r="H99">
            <v>344.08800000000002</v>
          </cell>
        </row>
        <row r="100">
          <cell r="D100" t="str">
            <v>L6X6X3/8</v>
          </cell>
          <cell r="E100" t="str">
            <v>pl</v>
          </cell>
          <cell r="F100">
            <v>402.3</v>
          </cell>
          <cell r="G100">
            <v>72.414000000000001</v>
          </cell>
          <cell r="H100">
            <v>474.714</v>
          </cell>
        </row>
        <row r="101">
          <cell r="D101" t="str">
            <v>W6X9</v>
          </cell>
          <cell r="E101" t="str">
            <v>pl</v>
          </cell>
          <cell r="F101">
            <v>243</v>
          </cell>
          <cell r="G101">
            <v>43.739999999999995</v>
          </cell>
          <cell r="H101">
            <v>286.74</v>
          </cell>
        </row>
        <row r="102">
          <cell r="D102" t="str">
            <v>L3X3X1/4</v>
          </cell>
          <cell r="E102" t="str">
            <v>pl</v>
          </cell>
          <cell r="F102">
            <v>132.30000000000001</v>
          </cell>
          <cell r="G102">
            <v>23.814</v>
          </cell>
          <cell r="H102">
            <v>156.114</v>
          </cell>
        </row>
        <row r="103">
          <cell r="D103" t="str">
            <v>L3X3X3/8</v>
          </cell>
          <cell r="E103" t="str">
            <v>pl</v>
          </cell>
          <cell r="F103">
            <v>194.4</v>
          </cell>
          <cell r="G103">
            <v>34.991999999999997</v>
          </cell>
          <cell r="H103">
            <v>229.392</v>
          </cell>
        </row>
        <row r="104">
          <cell r="D104" t="str">
            <v>L4X4X5/16</v>
          </cell>
          <cell r="E104" t="str">
            <v>pl</v>
          </cell>
          <cell r="F104">
            <v>221.39999999999998</v>
          </cell>
          <cell r="G104">
            <v>39.851999999999997</v>
          </cell>
          <cell r="H104">
            <v>261.25199999999995</v>
          </cell>
        </row>
        <row r="105">
          <cell r="D105" t="str">
            <v>L4X4X3/8</v>
          </cell>
          <cell r="E105" t="str">
            <v>pl</v>
          </cell>
          <cell r="F105">
            <v>264.60000000000002</v>
          </cell>
          <cell r="G105">
            <v>47.628</v>
          </cell>
          <cell r="H105">
            <v>312.22800000000001</v>
          </cell>
        </row>
        <row r="106">
          <cell r="D106" t="str">
            <v>L2X2X1/4</v>
          </cell>
          <cell r="E106" t="str">
            <v>pl</v>
          </cell>
          <cell r="F106">
            <v>86.13</v>
          </cell>
          <cell r="G106">
            <v>15.503399999999999</v>
          </cell>
          <cell r="H106">
            <v>101.63339999999999</v>
          </cell>
        </row>
        <row r="107">
          <cell r="D107" t="str">
            <v>2L4X4X5/8</v>
          </cell>
          <cell r="E107" t="str">
            <v>pl</v>
          </cell>
          <cell r="F107">
            <v>845.1</v>
          </cell>
          <cell r="G107">
            <v>152.11799999999999</v>
          </cell>
          <cell r="H107">
            <v>997.21800000000007</v>
          </cell>
        </row>
        <row r="108">
          <cell r="D108" t="str">
            <v>2L4X4X3/8</v>
          </cell>
          <cell r="E108" t="str">
            <v>pl</v>
          </cell>
          <cell r="F108">
            <v>523.79999999999995</v>
          </cell>
          <cell r="G108">
            <v>94.283999999999992</v>
          </cell>
          <cell r="H108">
            <v>618.08399999999995</v>
          </cell>
        </row>
        <row r="109">
          <cell r="D109" t="str">
            <v>HSS6X4X1/4</v>
          </cell>
          <cell r="E109" t="str">
            <v>pl</v>
          </cell>
          <cell r="F109">
            <v>420.75642518418414</v>
          </cell>
          <cell r="G109">
            <v>75.736156533153135</v>
          </cell>
          <cell r="H109">
            <v>496.49258171733726</v>
          </cell>
        </row>
        <row r="110">
          <cell r="D110" t="str">
            <v>HSS4X0.250</v>
          </cell>
          <cell r="E110" t="str">
            <v>pl</v>
          </cell>
          <cell r="F110">
            <v>270</v>
          </cell>
          <cell r="G110">
            <v>48.6</v>
          </cell>
          <cell r="H110">
            <v>318.60000000000002</v>
          </cell>
        </row>
        <row r="111">
          <cell r="D111" t="str">
            <v>HSS4X4X1/4</v>
          </cell>
          <cell r="E111" t="str">
            <v>pl</v>
          </cell>
          <cell r="F111">
            <v>328.8814251841842</v>
          </cell>
          <cell r="G111">
            <v>59.198656533153155</v>
          </cell>
          <cell r="H111">
            <v>388.08008171733735</v>
          </cell>
        </row>
        <row r="112">
          <cell r="D112" t="str">
            <v>HSS8X8X3/8</v>
          </cell>
          <cell r="E112" t="str">
            <v>pl</v>
          </cell>
          <cell r="F112">
            <v>1015.5814155742198</v>
          </cell>
          <cell r="G112">
            <v>182.80465480335957</v>
          </cell>
          <cell r="H112">
            <v>1198.3860703775795</v>
          </cell>
        </row>
        <row r="113">
          <cell r="D113" t="str">
            <v>HSS10X10X3/8</v>
          </cell>
          <cell r="E113" t="str">
            <v>pl</v>
          </cell>
          <cell r="F113">
            <v>1291.2064155742196</v>
          </cell>
          <cell r="G113">
            <v>232.41715480335952</v>
          </cell>
          <cell r="H113">
            <v>1523.6235703775792</v>
          </cell>
        </row>
        <row r="114">
          <cell r="D114" t="str">
            <v>HSS10X10X1/2</v>
          </cell>
          <cell r="E114" t="str">
            <v>pl</v>
          </cell>
          <cell r="F114">
            <v>1682.9545464633761</v>
          </cell>
          <cell r="G114">
            <v>302.93181836340767</v>
          </cell>
          <cell r="H114">
            <v>1985.8863648267838</v>
          </cell>
        </row>
        <row r="115">
          <cell r="D115" t="str">
            <v>HSS12X12X1/2</v>
          </cell>
          <cell r="E115" t="str">
            <v>pl</v>
          </cell>
          <cell r="F115">
            <v>2050.4545464633761</v>
          </cell>
          <cell r="G115">
            <v>369.08181836340771</v>
          </cell>
          <cell r="H115">
            <v>2419.5363648267839</v>
          </cell>
        </row>
        <row r="116">
          <cell r="D116" t="str">
            <v>Plate 1/4 ''</v>
          </cell>
          <cell r="E116" t="str">
            <v>p2</v>
          </cell>
          <cell r="F116">
            <v>275.62499999999994</v>
          </cell>
          <cell r="G116">
            <v>49.61249999999999</v>
          </cell>
          <cell r="H116">
            <v>325.23749999999995</v>
          </cell>
        </row>
        <row r="117">
          <cell r="D117" t="str">
            <v>Plate 3/8 ''</v>
          </cell>
          <cell r="E117" t="str">
            <v>p2</v>
          </cell>
          <cell r="F117">
            <v>413.4375</v>
          </cell>
          <cell r="G117">
            <v>74.418750000000003</v>
          </cell>
          <cell r="H117">
            <v>487.85624999999999</v>
          </cell>
        </row>
        <row r="118">
          <cell r="D118" t="str">
            <v>Plate 7/16''</v>
          </cell>
          <cell r="E118" t="str">
            <v>p2</v>
          </cell>
          <cell r="F118">
            <v>482.34375000000006</v>
          </cell>
          <cell r="G118">
            <v>86.821875000000006</v>
          </cell>
          <cell r="H118">
            <v>569.16562500000009</v>
          </cell>
        </row>
        <row r="119">
          <cell r="D119" t="str">
            <v>Plate 1/2 ''</v>
          </cell>
          <cell r="E119" t="str">
            <v>p2</v>
          </cell>
          <cell r="F119">
            <v>551.24999999999989</v>
          </cell>
          <cell r="G119">
            <v>99.22499999999998</v>
          </cell>
          <cell r="H119">
            <v>650.47499999999991</v>
          </cell>
        </row>
        <row r="120">
          <cell r="D120" t="str">
            <v>Plate 9/16''</v>
          </cell>
          <cell r="E120" t="str">
            <v>p2</v>
          </cell>
          <cell r="F120">
            <v>620.15625</v>
          </cell>
          <cell r="G120">
            <v>111.628125</v>
          </cell>
          <cell r="H120">
            <v>731.78437499999995</v>
          </cell>
        </row>
        <row r="121">
          <cell r="D121" t="str">
            <v>Plate 5/8 ''</v>
          </cell>
          <cell r="E121" t="str">
            <v>p2</v>
          </cell>
          <cell r="F121">
            <v>689.06250000000011</v>
          </cell>
          <cell r="G121">
            <v>124.03125000000001</v>
          </cell>
          <cell r="H121">
            <v>813.09375000000011</v>
          </cell>
        </row>
        <row r="122">
          <cell r="D122" t="str">
            <v>Plate 11/16''</v>
          </cell>
          <cell r="E122" t="str">
            <v>p2</v>
          </cell>
          <cell r="F122">
            <v>757.96874999999989</v>
          </cell>
          <cell r="G122">
            <v>136.43437499999999</v>
          </cell>
          <cell r="H122">
            <v>894.40312499999982</v>
          </cell>
        </row>
        <row r="123">
          <cell r="D123" t="str">
            <v>Plate 3/4 ''</v>
          </cell>
          <cell r="E123" t="str">
            <v>p2</v>
          </cell>
          <cell r="F123">
            <v>826.875</v>
          </cell>
          <cell r="G123">
            <v>148.83750000000001</v>
          </cell>
          <cell r="H123">
            <v>975.71249999999998</v>
          </cell>
        </row>
        <row r="124">
          <cell r="D124" t="str">
            <v>Plate 13/16''</v>
          </cell>
          <cell r="E124" t="str">
            <v>p2</v>
          </cell>
          <cell r="F124">
            <v>895.78124999999989</v>
          </cell>
          <cell r="G124">
            <v>161.24062499999997</v>
          </cell>
          <cell r="H124">
            <v>1057.0218749999999</v>
          </cell>
        </row>
        <row r="125">
          <cell r="D125" t="str">
            <v>Plate 7/8 ''</v>
          </cell>
          <cell r="E125" t="str">
            <v>p2</v>
          </cell>
          <cell r="F125">
            <v>964.68750000000011</v>
          </cell>
          <cell r="G125">
            <v>173.64375000000001</v>
          </cell>
          <cell r="H125">
            <v>1138.3312500000002</v>
          </cell>
        </row>
        <row r="126">
          <cell r="D126" t="str">
            <v>Plate 15/16''</v>
          </cell>
          <cell r="E126" t="str">
            <v>p2</v>
          </cell>
          <cell r="F126">
            <v>1033.59375</v>
          </cell>
          <cell r="G126">
            <v>186.046875</v>
          </cell>
          <cell r="H126">
            <v>1219.640625</v>
          </cell>
        </row>
        <row r="127">
          <cell r="D127" t="str">
            <v>Plate 1/1 ''</v>
          </cell>
          <cell r="E127" t="str">
            <v>p2</v>
          </cell>
          <cell r="F127">
            <v>1102.4999999999998</v>
          </cell>
          <cell r="G127">
            <v>198.44999999999996</v>
          </cell>
          <cell r="H127">
            <v>1300.9499999999998</v>
          </cell>
        </row>
        <row r="128">
          <cell r="D128" t="str">
            <v>Plate 2/1 ''</v>
          </cell>
          <cell r="E128" t="str">
            <v>p2</v>
          </cell>
          <cell r="F128">
            <v>2204.9999999999995</v>
          </cell>
          <cell r="G128">
            <v>396.89999999999992</v>
          </cell>
          <cell r="H128">
            <v>2601.8999999999996</v>
          </cell>
        </row>
        <row r="129">
          <cell r="D129" t="str">
            <v>Plate 21/8 ''</v>
          </cell>
          <cell r="E129" t="str">
            <v>p2</v>
          </cell>
          <cell r="F129">
            <v>2894.0625</v>
          </cell>
          <cell r="G129">
            <v>520.93124999999998</v>
          </cell>
          <cell r="H129">
            <v>3414.9937500000001</v>
          </cell>
        </row>
        <row r="130">
          <cell r="D130" t="str">
            <v>Plate 23/8 ''</v>
          </cell>
          <cell r="E130" t="str">
            <v>p2</v>
          </cell>
          <cell r="F130">
            <v>3169.6875000000005</v>
          </cell>
          <cell r="G130">
            <v>570.54375000000005</v>
          </cell>
          <cell r="H130">
            <v>3740.2312500000007</v>
          </cell>
        </row>
        <row r="131">
          <cell r="D131" t="str">
            <v>Perfiles Glavanizados</v>
          </cell>
        </row>
        <row r="132">
          <cell r="D132" t="str">
            <v>C12x3/32</v>
          </cell>
          <cell r="E132" t="str">
            <v>pl</v>
          </cell>
          <cell r="F132">
            <v>121.875</v>
          </cell>
          <cell r="G132">
            <v>21.9375</v>
          </cell>
          <cell r="H132">
            <v>143.8125</v>
          </cell>
        </row>
        <row r="133">
          <cell r="D133" t="str">
            <v>Sistemas de Fijación y Tornillería</v>
          </cell>
        </row>
        <row r="134">
          <cell r="D134" t="str">
            <v>Anclaje HAS B7, Ø3/4'' x 12''</v>
          </cell>
          <cell r="E134" t="str">
            <v>ud</v>
          </cell>
          <cell r="F134">
            <v>350.85</v>
          </cell>
          <cell r="G134">
            <v>63.152999999999999</v>
          </cell>
          <cell r="H134">
            <v>414.00300000000004</v>
          </cell>
        </row>
        <row r="135">
          <cell r="D135" t="str">
            <v>Anclaje HAS B7, Ø3/4'' x 14''</v>
          </cell>
          <cell r="E135" t="str">
            <v>ud</v>
          </cell>
          <cell r="F135">
            <v>350.85</v>
          </cell>
          <cell r="G135">
            <v>63.152999999999999</v>
          </cell>
          <cell r="H135">
            <v>414.00300000000004</v>
          </cell>
        </row>
        <row r="136">
          <cell r="D136" t="str">
            <v>Anclaje HAS Ø 1'' x 10''</v>
          </cell>
          <cell r="E136" t="str">
            <v>ud</v>
          </cell>
          <cell r="F136">
            <v>500</v>
          </cell>
          <cell r="G136">
            <v>90</v>
          </cell>
          <cell r="H136">
            <v>590</v>
          </cell>
        </row>
        <row r="137">
          <cell r="D137" t="str">
            <v>Anclaje HILTY Kwik Bolt III Ø 1/2'' x 3''</v>
          </cell>
          <cell r="E137" t="str">
            <v>ud</v>
          </cell>
          <cell r="F137">
            <v>89.83</v>
          </cell>
          <cell r="G137">
            <v>16.1694</v>
          </cell>
          <cell r="H137">
            <v>105.99939999999999</v>
          </cell>
        </row>
        <row r="138">
          <cell r="D138" t="str">
            <v>Anclaje HILTY Kwik Bolt TZ-55316 Ø 5/8'' x 4''</v>
          </cell>
          <cell r="E138" t="str">
            <v>ud</v>
          </cell>
          <cell r="F138">
            <v>179.66</v>
          </cell>
          <cell r="G138">
            <v>32.338799999999999</v>
          </cell>
          <cell r="H138">
            <v>211.99879999999999</v>
          </cell>
        </row>
        <row r="139">
          <cell r="D139" t="str">
            <v>Anclaje HILTY Kwik Bolt TZ-CS Ø 3/4'' x 4 3/4''</v>
          </cell>
          <cell r="E139" t="str">
            <v>ud</v>
          </cell>
          <cell r="F139">
            <v>359.32</v>
          </cell>
          <cell r="G139">
            <v>64.677599999999998</v>
          </cell>
          <cell r="H139">
            <v>423.99759999999998</v>
          </cell>
        </row>
        <row r="140">
          <cell r="D140" t="str">
            <v>Clavos de Acero 2 1/2''</v>
          </cell>
          <cell r="E140" t="str">
            <v>Lbs</v>
          </cell>
          <cell r="F140">
            <v>44.07</v>
          </cell>
          <cell r="G140">
            <v>7.9325999999999999</v>
          </cell>
          <cell r="H140">
            <v>52.002600000000001</v>
          </cell>
        </row>
        <row r="141">
          <cell r="D141" t="str">
            <v>Tornillo Autotaladrante 1 1/2" x 10</v>
          </cell>
          <cell r="E141" t="str">
            <v>ud</v>
          </cell>
          <cell r="F141">
            <v>2.2400000000000002</v>
          </cell>
          <cell r="G141">
            <v>0.4032</v>
          </cell>
          <cell r="H141">
            <v>2.6432000000000002</v>
          </cell>
        </row>
        <row r="142">
          <cell r="D142" t="str">
            <v>Tornillo Autotaladrante 1 1/4" x 12</v>
          </cell>
          <cell r="E142" t="str">
            <v>ud</v>
          </cell>
          <cell r="F142">
            <v>2.77</v>
          </cell>
          <cell r="G142">
            <v>0.49859999999999999</v>
          </cell>
          <cell r="H142">
            <v>3.2686000000000002</v>
          </cell>
        </row>
        <row r="143">
          <cell r="D143" t="str">
            <v>Tuerca Hexagonal 1/2''</v>
          </cell>
          <cell r="E143" t="str">
            <v>ud</v>
          </cell>
          <cell r="F143">
            <v>15</v>
          </cell>
          <cell r="G143">
            <v>2.6999999999999997</v>
          </cell>
          <cell r="H143">
            <v>17.7</v>
          </cell>
        </row>
        <row r="144">
          <cell r="D144" t="str">
            <v>Clavos de Zinc</v>
          </cell>
          <cell r="E144" t="str">
            <v>Lbs</v>
          </cell>
          <cell r="F144">
            <v>35.65</v>
          </cell>
          <cell r="G144">
            <v>6.4169999999999998</v>
          </cell>
          <cell r="H144">
            <v>42.067</v>
          </cell>
        </row>
        <row r="145">
          <cell r="D145" t="str">
            <v>Clavos Galvanizado 2''</v>
          </cell>
          <cell r="E145" t="str">
            <v>Lbs</v>
          </cell>
          <cell r="F145">
            <v>42.37</v>
          </cell>
          <cell r="G145">
            <v>7.6265999999999989</v>
          </cell>
          <cell r="H145">
            <v>49.996599999999994</v>
          </cell>
        </row>
        <row r="146">
          <cell r="D146" t="str">
            <v>Conectores de cortantes Ø 3/4'' x 2''</v>
          </cell>
          <cell r="E146" t="str">
            <v>UD</v>
          </cell>
          <cell r="F146">
            <v>42.37</v>
          </cell>
          <cell r="G146">
            <v>7.6265999999999989</v>
          </cell>
          <cell r="H146">
            <v>49.996599999999994</v>
          </cell>
        </row>
        <row r="147">
          <cell r="D147" t="str">
            <v>Conectores de cortantes Ø 1/2'' x 3''</v>
          </cell>
          <cell r="E147" t="str">
            <v>UD</v>
          </cell>
          <cell r="F147">
            <v>42.37</v>
          </cell>
          <cell r="G147">
            <v>7.6265999999999989</v>
          </cell>
          <cell r="H147">
            <v>49.996599999999994</v>
          </cell>
        </row>
        <row r="148">
          <cell r="D148" t="str">
            <v>Conectores de cortantes Ø 1/2'' x 4''</v>
          </cell>
          <cell r="E148" t="str">
            <v>UD</v>
          </cell>
          <cell r="F148">
            <v>42.37</v>
          </cell>
          <cell r="G148">
            <v>7.6265999999999989</v>
          </cell>
          <cell r="H148">
            <v>49.996599999999994</v>
          </cell>
        </row>
        <row r="149">
          <cell r="D149" t="str">
            <v>Perno Ø  - A325   3/8'' x 2 3/4''</v>
          </cell>
          <cell r="E149" t="str">
            <v>Ud</v>
          </cell>
          <cell r="F149">
            <v>31.194915254237291</v>
          </cell>
          <cell r="G149">
            <v>5.6150847457627124</v>
          </cell>
          <cell r="H149">
            <v>36.81</v>
          </cell>
        </row>
        <row r="150">
          <cell r="D150" t="str">
            <v>Perno Ø  - A325   3/4'' x 1 3/4''</v>
          </cell>
          <cell r="E150" t="str">
            <v>Ud</v>
          </cell>
          <cell r="F150">
            <v>31.194915254237291</v>
          </cell>
          <cell r="G150">
            <v>5.6150847457627124</v>
          </cell>
          <cell r="H150">
            <v>36.81</v>
          </cell>
        </row>
        <row r="151">
          <cell r="D151" t="str">
            <v>Perno Ø  - A325   3/4'' x 2    ''</v>
          </cell>
          <cell r="E151" t="str">
            <v>Ud</v>
          </cell>
          <cell r="F151">
            <v>33.194915254237294</v>
          </cell>
          <cell r="G151">
            <v>5.9750847457627128</v>
          </cell>
          <cell r="H151">
            <v>39.170000000000009</v>
          </cell>
        </row>
        <row r="152">
          <cell r="D152" t="str">
            <v>Perno Ø  - A325   3/4'' x 2 1/2''</v>
          </cell>
          <cell r="E152" t="str">
            <v>Ud</v>
          </cell>
          <cell r="F152">
            <v>36.347457627118644</v>
          </cell>
          <cell r="G152">
            <v>6.5425423728813552</v>
          </cell>
          <cell r="H152">
            <v>42.89</v>
          </cell>
        </row>
        <row r="153">
          <cell r="D153" t="str">
            <v>Perno Ø  - A325   3/4'' x 2 1/4''</v>
          </cell>
          <cell r="E153" t="str">
            <v>Ud</v>
          </cell>
          <cell r="F153">
            <v>33.33898305084746</v>
          </cell>
          <cell r="G153">
            <v>6.0010169491525422</v>
          </cell>
          <cell r="H153">
            <v>39.340000000000003</v>
          </cell>
        </row>
        <row r="154">
          <cell r="D154" t="str">
            <v>Perno Ø  - A325   3/4'' x 2 1/8''</v>
          </cell>
          <cell r="E154" t="str">
            <v>Ud</v>
          </cell>
          <cell r="F154">
            <v>88.983050847457633</v>
          </cell>
          <cell r="G154">
            <v>16.016949152542374</v>
          </cell>
          <cell r="H154">
            <v>105</v>
          </cell>
        </row>
        <row r="155">
          <cell r="D155" t="str">
            <v>Perno Ø  - A325   5/8'' x 12 1/2''</v>
          </cell>
          <cell r="E155" t="str">
            <v>Ud</v>
          </cell>
          <cell r="F155">
            <v>167.64406779661016</v>
          </cell>
          <cell r="G155">
            <v>30.175932203389827</v>
          </cell>
          <cell r="H155">
            <v>197.82</v>
          </cell>
        </row>
        <row r="156">
          <cell r="D156" t="str">
            <v>Perno Ø  - A325   5/8'' x 2    ''</v>
          </cell>
          <cell r="E156" t="str">
            <v>Ud</v>
          </cell>
          <cell r="F156">
            <v>26.228813559322035</v>
          </cell>
          <cell r="G156">
            <v>4.7211864406779664</v>
          </cell>
          <cell r="H156">
            <v>30.950000000000003</v>
          </cell>
        </row>
        <row r="157">
          <cell r="D157" t="str">
            <v>Perno Ø  - A325   5/8'' x 2 1/2''</v>
          </cell>
          <cell r="E157" t="str">
            <v>Ud</v>
          </cell>
          <cell r="F157">
            <v>27.940677966101696</v>
          </cell>
          <cell r="G157">
            <v>5.0293220338983051</v>
          </cell>
          <cell r="H157">
            <v>32.97</v>
          </cell>
        </row>
        <row r="158">
          <cell r="D158" t="str">
            <v>Perno Ø  - A325   7/8'' x 2    ''</v>
          </cell>
          <cell r="E158" t="str">
            <v>Ud</v>
          </cell>
          <cell r="F158">
            <v>66.889830508474589</v>
          </cell>
          <cell r="G158">
            <v>12.040169491525425</v>
          </cell>
          <cell r="H158">
            <v>78.930000000000007</v>
          </cell>
        </row>
        <row r="159">
          <cell r="D159" t="str">
            <v>Perno Ø  - A325   7/8'' x 2 1/4''</v>
          </cell>
          <cell r="E159" t="str">
            <v>Ud</v>
          </cell>
          <cell r="F159">
            <v>68.830508474576277</v>
          </cell>
          <cell r="G159">
            <v>12.389491525423729</v>
          </cell>
          <cell r="H159">
            <v>81.22</v>
          </cell>
        </row>
        <row r="160">
          <cell r="D160" t="str">
            <v>Perno Ø  - A325   7/8'' x 2 3/4''</v>
          </cell>
          <cell r="E160" t="str">
            <v>Ud</v>
          </cell>
          <cell r="F160">
            <v>70.923728813559322</v>
          </cell>
          <cell r="G160">
            <v>12.766271186440678</v>
          </cell>
          <cell r="H160">
            <v>83.69</v>
          </cell>
        </row>
        <row r="161">
          <cell r="D161" t="str">
            <v>Perno Ø  - A325   7/8'' x 3 1/4''</v>
          </cell>
          <cell r="E161" t="str">
            <v>Ud</v>
          </cell>
          <cell r="F161">
            <v>77.483050847457633</v>
          </cell>
          <cell r="G161">
            <v>13.946949152542373</v>
          </cell>
          <cell r="H161">
            <v>91.43</v>
          </cell>
        </row>
        <row r="162">
          <cell r="D162" t="str">
            <v>Perno Ø  - A325 1    '' x 3    ''</v>
          </cell>
          <cell r="E162" t="str">
            <v>Ud</v>
          </cell>
          <cell r="F162">
            <v>83.533898305084747</v>
          </cell>
          <cell r="G162">
            <v>15.036101694915255</v>
          </cell>
          <cell r="H162">
            <v>98.570000000000007</v>
          </cell>
        </row>
        <row r="163">
          <cell r="D163" t="str">
            <v>Perno Ø  - A490   3/4'' x 2 1/2''</v>
          </cell>
          <cell r="E163" t="str">
            <v>Ud</v>
          </cell>
          <cell r="F163">
            <v>164.57627118644066</v>
          </cell>
          <cell r="G163">
            <v>29.623728813559318</v>
          </cell>
          <cell r="H163">
            <v>194.2</v>
          </cell>
        </row>
        <row r="164">
          <cell r="D164" t="str">
            <v>Perno Ø  - A490   5/8'' x 2 1/2''</v>
          </cell>
          <cell r="E164" t="str">
            <v>Ud</v>
          </cell>
          <cell r="F164">
            <v>164.57627118644066</v>
          </cell>
          <cell r="G164">
            <v>29.623728813559318</v>
          </cell>
          <cell r="H164">
            <v>194.2</v>
          </cell>
        </row>
        <row r="165">
          <cell r="D165" t="str">
            <v>Perno Ø  - A490   7/8'' x 2 1/2''</v>
          </cell>
          <cell r="E165" t="str">
            <v>Ud</v>
          </cell>
          <cell r="F165">
            <v>164.57627118644066</v>
          </cell>
          <cell r="G165">
            <v>29.623728813559318</v>
          </cell>
          <cell r="H165">
            <v>194.2</v>
          </cell>
        </row>
        <row r="166">
          <cell r="D166" t="str">
            <v>Perno Ø  - A490   7/8'' x 3    ''</v>
          </cell>
          <cell r="E166" t="str">
            <v>Ud</v>
          </cell>
          <cell r="F166">
            <v>177.65254237288136</v>
          </cell>
          <cell r="G166">
            <v>31.977457627118643</v>
          </cell>
          <cell r="H166">
            <v>209.63</v>
          </cell>
        </row>
        <row r="167">
          <cell r="D167" t="str">
            <v>Perno Ø  - A490   7/8'' x 3 1/2''</v>
          </cell>
          <cell r="E167" t="str">
            <v>Ud</v>
          </cell>
          <cell r="F167">
            <v>188.27966101694915</v>
          </cell>
          <cell r="G167">
            <v>33.890338983050846</v>
          </cell>
          <cell r="H167">
            <v>222.17</v>
          </cell>
        </row>
        <row r="168">
          <cell r="D168" t="str">
            <v>Perno Ø  - A490 1    '' x 2 3/4''</v>
          </cell>
          <cell r="E168" t="str">
            <v>Ud</v>
          </cell>
          <cell r="F168">
            <v>161.72033898305088</v>
          </cell>
          <cell r="G168">
            <v>29.109661016949158</v>
          </cell>
          <cell r="H168">
            <v>190.83000000000004</v>
          </cell>
        </row>
        <row r="169">
          <cell r="D169" t="str">
            <v>Perno Ø  - A490 1    '' x 3 3/4''</v>
          </cell>
          <cell r="E169" t="str">
            <v>Ud</v>
          </cell>
          <cell r="F169">
            <v>218.08474576271186</v>
          </cell>
          <cell r="G169">
            <v>39.255254237288135</v>
          </cell>
          <cell r="H169">
            <v>257.33999999999997</v>
          </cell>
        </row>
        <row r="170">
          <cell r="D170" t="str">
            <v>Perno Ø  - A490 1    '' x 4 1/2''</v>
          </cell>
          <cell r="E170" t="str">
            <v>Ud</v>
          </cell>
          <cell r="F170">
            <v>232.99152542372883</v>
          </cell>
          <cell r="G170">
            <v>41.93847457627119</v>
          </cell>
          <cell r="H170">
            <v>274.93</v>
          </cell>
        </row>
        <row r="171">
          <cell r="D171" t="str">
            <v>Perno Ø  - A490 1 1/8'' x 3 3/4''</v>
          </cell>
          <cell r="E171" t="str">
            <v>Ud</v>
          </cell>
          <cell r="F171">
            <v>248.87288135593224</v>
          </cell>
          <cell r="G171">
            <v>44.797118644067801</v>
          </cell>
          <cell r="H171">
            <v>293.67</v>
          </cell>
        </row>
        <row r="172">
          <cell r="D172" t="str">
            <v>Perno Ø  - A490 1 1/8'' x 4 1/2''</v>
          </cell>
          <cell r="E172" t="str">
            <v>Ud</v>
          </cell>
          <cell r="F172">
            <v>427.72033898305085</v>
          </cell>
          <cell r="G172">
            <v>76.989661016949157</v>
          </cell>
          <cell r="H172">
            <v>504.71000000000004</v>
          </cell>
        </row>
        <row r="173">
          <cell r="D173" t="str">
            <v>Perno ø 1 1/2'' x 19'' F1554 A36</v>
          </cell>
          <cell r="E173" t="str">
            <v>Ud</v>
          </cell>
          <cell r="F173">
            <v>206.77966101694918</v>
          </cell>
          <cell r="G173">
            <v>37.220338983050851</v>
          </cell>
          <cell r="H173">
            <v>244.00000000000003</v>
          </cell>
        </row>
        <row r="174">
          <cell r="D174" t="str">
            <v>Perno ø 1 3/8'' x 20'' F1554 A36</v>
          </cell>
          <cell r="E174" t="str">
            <v>Ud</v>
          </cell>
          <cell r="F174">
            <v>1560</v>
          </cell>
          <cell r="G174">
            <v>280.8</v>
          </cell>
          <cell r="H174">
            <v>1840.8</v>
          </cell>
        </row>
        <row r="175">
          <cell r="D175" t="str">
            <v>Perno ø 1'' x 12'' F1554 A36</v>
          </cell>
          <cell r="E175" t="str">
            <v>Ud</v>
          </cell>
          <cell r="F175">
            <v>135</v>
          </cell>
          <cell r="G175">
            <v>24.3</v>
          </cell>
          <cell r="H175">
            <v>159.30000000000001</v>
          </cell>
        </row>
        <row r="176">
          <cell r="D176" t="str">
            <v>Perno ø 3/4'' x 6'' F1554 A36</v>
          </cell>
          <cell r="E176" t="str">
            <v>Ud</v>
          </cell>
          <cell r="F176">
            <v>98</v>
          </cell>
          <cell r="G176">
            <v>17.64</v>
          </cell>
          <cell r="H176">
            <v>115.64</v>
          </cell>
        </row>
        <row r="177">
          <cell r="D177" t="str">
            <v>Perno ø 3/4'' x 12'' F1554 A36</v>
          </cell>
          <cell r="E177" t="str">
            <v>Ud</v>
          </cell>
          <cell r="F177">
            <v>135</v>
          </cell>
          <cell r="G177">
            <v>24.3</v>
          </cell>
          <cell r="H177">
            <v>159.30000000000001</v>
          </cell>
        </row>
        <row r="178">
          <cell r="D178" t="str">
            <v>Perno ø 1'' x 19'' F1554 A36</v>
          </cell>
          <cell r="E178" t="str">
            <v>Ud</v>
          </cell>
          <cell r="F178">
            <v>206.77966101694918</v>
          </cell>
          <cell r="G178">
            <v>37.220338983050851</v>
          </cell>
          <cell r="H178">
            <v>244.00000000000003</v>
          </cell>
        </row>
        <row r="179">
          <cell r="D179" t="str">
            <v>Perno ø 1'' x 24'' F1554 A36</v>
          </cell>
          <cell r="E179" t="str">
            <v>Ud</v>
          </cell>
          <cell r="F179">
            <v>300</v>
          </cell>
          <cell r="G179">
            <v>54</v>
          </cell>
          <cell r="H179">
            <v>354</v>
          </cell>
        </row>
        <row r="180">
          <cell r="D180" t="str">
            <v>Perno ø 1'' x 30'' F1554 A36</v>
          </cell>
          <cell r="E180" t="str">
            <v>Ud</v>
          </cell>
          <cell r="F180">
            <v>500</v>
          </cell>
          <cell r="G180">
            <v>90</v>
          </cell>
          <cell r="H180">
            <v>590</v>
          </cell>
        </row>
        <row r="181">
          <cell r="D181" t="str">
            <v>Conector de cortante Ø 3/4'' x 3'' Autosoldable</v>
          </cell>
          <cell r="E181" t="str">
            <v>Ud</v>
          </cell>
          <cell r="F181">
            <v>100</v>
          </cell>
          <cell r="G181">
            <v>18</v>
          </cell>
          <cell r="H181">
            <v>118</v>
          </cell>
        </row>
        <row r="182">
          <cell r="D182" t="str">
            <v>Resina HIT-HY-200</v>
          </cell>
          <cell r="E182" t="str">
            <v>ud</v>
          </cell>
          <cell r="F182">
            <v>3000</v>
          </cell>
          <cell r="G182">
            <v>540</v>
          </cell>
          <cell r="H182">
            <v>3540</v>
          </cell>
        </row>
        <row r="183">
          <cell r="D183" t="str">
            <v>Resina HIT-RE500-SD</v>
          </cell>
          <cell r="E183" t="str">
            <v>ud</v>
          </cell>
          <cell r="F183">
            <v>2206.7800000000002</v>
          </cell>
          <cell r="G183">
            <v>397.22040000000004</v>
          </cell>
          <cell r="H183">
            <v>2604.0004000000004</v>
          </cell>
        </row>
        <row r="184">
          <cell r="D184" t="str">
            <v>Combustibles y Lubricantes</v>
          </cell>
        </row>
        <row r="185">
          <cell r="D185" t="str">
            <v>Aceite de Motor</v>
          </cell>
          <cell r="E185" t="str">
            <v>ltr</v>
          </cell>
          <cell r="F185">
            <v>200</v>
          </cell>
          <cell r="G185">
            <v>36</v>
          </cell>
          <cell r="H185">
            <v>236</v>
          </cell>
        </row>
        <row r="186">
          <cell r="D186" t="str">
            <v xml:space="preserve">Gasoil </v>
          </cell>
          <cell r="E186" t="str">
            <v xml:space="preserve"> Gls </v>
          </cell>
          <cell r="F186">
            <v>133.72881355932205</v>
          </cell>
          <cell r="G186">
            <v>24.07118644067797</v>
          </cell>
          <cell r="H186">
            <v>157.80000000000001</v>
          </cell>
        </row>
        <row r="187">
          <cell r="D187" t="str">
            <v>Gasolina</v>
          </cell>
          <cell r="E187" t="str">
            <v>Gls</v>
          </cell>
          <cell r="F187">
            <v>210</v>
          </cell>
          <cell r="G187">
            <v>37.799999999999997</v>
          </cell>
          <cell r="H187">
            <v>247.8</v>
          </cell>
        </row>
        <row r="188">
          <cell r="D188" t="str">
            <v>Acetileno 390</v>
          </cell>
          <cell r="E188" t="str">
            <v>p3</v>
          </cell>
          <cell r="F188">
            <v>11.390794871794871</v>
          </cell>
          <cell r="G188">
            <v>2.0503430769230766</v>
          </cell>
          <cell r="H188">
            <v>13.441137948717948</v>
          </cell>
        </row>
        <row r="189">
          <cell r="D189" t="str">
            <v>Argon 99.996% K 220</v>
          </cell>
          <cell r="E189" t="str">
            <v>p3</v>
          </cell>
          <cell r="F189">
            <v>15.543545454545454</v>
          </cell>
          <cell r="G189">
            <v>2.7978381818181814</v>
          </cell>
          <cell r="H189">
            <v>18.341383636363634</v>
          </cell>
        </row>
        <row r="190">
          <cell r="D190" t="str">
            <v>Gas GLP</v>
          </cell>
          <cell r="E190" t="str">
            <v>Gls</v>
          </cell>
          <cell r="F190">
            <v>210</v>
          </cell>
          <cell r="G190">
            <v>37.799999999999997</v>
          </cell>
          <cell r="H190">
            <v>247.8</v>
          </cell>
        </row>
        <row r="191">
          <cell r="D191" t="str">
            <v>Equipos Pesados</v>
          </cell>
        </row>
        <row r="192">
          <cell r="D192" t="str">
            <v>Amasador Mecánico</v>
          </cell>
          <cell r="E192" t="str">
            <v>Hr</v>
          </cell>
          <cell r="F192">
            <v>125</v>
          </cell>
          <cell r="G192">
            <v>22.5</v>
          </cell>
          <cell r="H192">
            <v>147.5</v>
          </cell>
        </row>
        <row r="193">
          <cell r="D193" t="str">
            <v>Andamios</v>
          </cell>
          <cell r="E193" t="str">
            <v>Hr</v>
          </cell>
          <cell r="F193">
            <v>38</v>
          </cell>
          <cell r="G193">
            <v>6.84</v>
          </cell>
          <cell r="H193">
            <v>44.84</v>
          </cell>
        </row>
        <row r="194">
          <cell r="D194" t="str">
            <v>Buldócer D8</v>
          </cell>
          <cell r="E194" t="str">
            <v>Hr</v>
          </cell>
          <cell r="F194">
            <v>2000</v>
          </cell>
          <cell r="G194">
            <v>360</v>
          </cell>
          <cell r="H194">
            <v>2360</v>
          </cell>
        </row>
        <row r="195">
          <cell r="D195" t="str">
            <v>Camión Bote</v>
          </cell>
          <cell r="E195" t="str">
            <v>Hr</v>
          </cell>
          <cell r="F195">
            <v>1300</v>
          </cell>
          <cell r="G195">
            <v>234</v>
          </cell>
          <cell r="H195">
            <v>1534</v>
          </cell>
        </row>
        <row r="196">
          <cell r="D196" t="str">
            <v>Camioneta</v>
          </cell>
          <cell r="E196" t="str">
            <v>Hr</v>
          </cell>
          <cell r="F196">
            <v>131.25</v>
          </cell>
          <cell r="G196">
            <v>23.625</v>
          </cell>
          <cell r="H196">
            <v>154.875</v>
          </cell>
        </row>
        <row r="197">
          <cell r="D197" t="str">
            <v>Compactador Mecánico</v>
          </cell>
          <cell r="E197" t="str">
            <v>Hr</v>
          </cell>
          <cell r="F197">
            <v>162.5</v>
          </cell>
          <cell r="G197">
            <v>29.25</v>
          </cell>
          <cell r="H197">
            <v>191.75</v>
          </cell>
        </row>
        <row r="198">
          <cell r="D198" t="str">
            <v>Compresor</v>
          </cell>
          <cell r="E198" t="str">
            <v>Hr</v>
          </cell>
          <cell r="F198">
            <v>1759.6</v>
          </cell>
          <cell r="G198">
            <v>316.72799999999995</v>
          </cell>
          <cell r="H198">
            <v>2076.328</v>
          </cell>
        </row>
        <row r="199">
          <cell r="D199" t="str">
            <v xml:space="preserve">Renta Compresor 185 hp </v>
          </cell>
          <cell r="E199" t="str">
            <v xml:space="preserve"> H/día </v>
          </cell>
          <cell r="F199">
            <v>4666.6694915254238</v>
          </cell>
          <cell r="G199">
            <v>840.00050847457624</v>
          </cell>
          <cell r="H199">
            <v>5506.67</v>
          </cell>
        </row>
        <row r="200">
          <cell r="D200" t="str">
            <v xml:space="preserve">Renta Compresor, Pistolas y Operadores </v>
          </cell>
          <cell r="E200" t="str">
            <v xml:space="preserve"> Hr </v>
          </cell>
          <cell r="F200">
            <v>1526.4830508474577</v>
          </cell>
          <cell r="G200">
            <v>274.7669491525424</v>
          </cell>
          <cell r="H200">
            <v>1801.25</v>
          </cell>
        </row>
        <row r="201">
          <cell r="D201" t="str">
            <v>Pistola Neumática P/ Tornilleria</v>
          </cell>
          <cell r="E201" t="str">
            <v>Hr</v>
          </cell>
          <cell r="F201">
            <v>74.152542372881356</v>
          </cell>
          <cell r="G201">
            <v>13.347457627118644</v>
          </cell>
          <cell r="H201">
            <v>87.5</v>
          </cell>
        </row>
        <row r="202">
          <cell r="D202" t="str">
            <v>Compresor p/ Pintura</v>
          </cell>
          <cell r="E202" t="str">
            <v>Hr</v>
          </cell>
          <cell r="F202">
            <v>63.56</v>
          </cell>
          <cell r="G202">
            <v>11.440799999999999</v>
          </cell>
          <cell r="H202">
            <v>75.000799999999998</v>
          </cell>
        </row>
        <row r="203">
          <cell r="D203" t="str">
            <v>Estación Total</v>
          </cell>
          <cell r="E203" t="str">
            <v>Hr</v>
          </cell>
          <cell r="F203">
            <v>337.5</v>
          </cell>
          <cell r="G203">
            <v>60.75</v>
          </cell>
          <cell r="H203">
            <v>398.25</v>
          </cell>
        </row>
        <row r="204">
          <cell r="D204" t="str">
            <v>Letrero Informativo de Obra</v>
          </cell>
          <cell r="E204" t="str">
            <v>Hr</v>
          </cell>
          <cell r="F204">
            <v>12711.86</v>
          </cell>
          <cell r="G204">
            <v>2288.1347999999998</v>
          </cell>
          <cell r="H204">
            <v>14999.9948</v>
          </cell>
        </row>
        <row r="205">
          <cell r="D205" t="str">
            <v>Luces de Trabajo</v>
          </cell>
          <cell r="E205" t="str">
            <v>Hr</v>
          </cell>
          <cell r="F205">
            <v>131.25</v>
          </cell>
          <cell r="G205">
            <v>23.625</v>
          </cell>
          <cell r="H205">
            <v>154.875</v>
          </cell>
        </row>
        <row r="206">
          <cell r="D206" t="str">
            <v>Mezcladora de 7p³</v>
          </cell>
          <cell r="E206" t="str">
            <v>Hr</v>
          </cell>
          <cell r="F206">
            <v>125</v>
          </cell>
          <cell r="G206">
            <v>22.5</v>
          </cell>
          <cell r="H206">
            <v>147.5</v>
          </cell>
        </row>
        <row r="207">
          <cell r="D207" t="str">
            <v>Motoniveladora</v>
          </cell>
          <cell r="E207" t="str">
            <v>Hr</v>
          </cell>
          <cell r="F207">
            <v>1900</v>
          </cell>
          <cell r="G207">
            <v>342</v>
          </cell>
          <cell r="H207">
            <v>2242</v>
          </cell>
        </row>
        <row r="208">
          <cell r="D208" t="str">
            <v>Retroexcavadora</v>
          </cell>
          <cell r="E208" t="str">
            <v>Hr</v>
          </cell>
          <cell r="F208">
            <v>3000</v>
          </cell>
          <cell r="G208">
            <v>540</v>
          </cell>
          <cell r="H208">
            <v>3540</v>
          </cell>
        </row>
        <row r="209">
          <cell r="D209" t="str">
            <v>Retropala D420G</v>
          </cell>
          <cell r="E209" t="str">
            <v>Hr</v>
          </cell>
          <cell r="F209">
            <v>1500</v>
          </cell>
          <cell r="G209">
            <v>270</v>
          </cell>
          <cell r="H209">
            <v>1770</v>
          </cell>
        </row>
        <row r="210">
          <cell r="D210" t="str">
            <v>Rodillo</v>
          </cell>
          <cell r="E210" t="str">
            <v>Hr</v>
          </cell>
          <cell r="F210">
            <v>1800</v>
          </cell>
          <cell r="G210">
            <v>324</v>
          </cell>
          <cell r="H210">
            <v>2124</v>
          </cell>
        </row>
        <row r="211">
          <cell r="D211" t="str">
            <v>Plataforma</v>
          </cell>
          <cell r="E211" t="str">
            <v>Hr</v>
          </cell>
          <cell r="F211">
            <v>1800</v>
          </cell>
          <cell r="G211">
            <v>324</v>
          </cell>
          <cell r="H211">
            <v>2124</v>
          </cell>
        </row>
        <row r="212">
          <cell r="D212" t="str">
            <v>Grúa de 20 Tonelada</v>
          </cell>
          <cell r="E212" t="str">
            <v>hr</v>
          </cell>
          <cell r="F212">
            <v>3177.9661016949153</v>
          </cell>
          <cell r="G212">
            <v>572.03389830508479</v>
          </cell>
          <cell r="H212">
            <v>3750</v>
          </cell>
        </row>
        <row r="213">
          <cell r="D213" t="str">
            <v>Grúa de 40 Tonelada</v>
          </cell>
          <cell r="E213" t="str">
            <v>hr</v>
          </cell>
          <cell r="F213">
            <v>5750</v>
          </cell>
          <cell r="G213">
            <v>1035</v>
          </cell>
          <cell r="H213">
            <v>6785</v>
          </cell>
        </row>
        <row r="214">
          <cell r="D214" t="str">
            <v>Grúa de 80 Tonelada</v>
          </cell>
          <cell r="E214" t="str">
            <v>hr</v>
          </cell>
          <cell r="F214">
            <v>7500</v>
          </cell>
          <cell r="G214">
            <v>1350</v>
          </cell>
          <cell r="H214">
            <v>8850</v>
          </cell>
        </row>
        <row r="215">
          <cell r="D215" t="str">
            <v>Servicio de Fumigación</v>
          </cell>
          <cell r="E215" t="str">
            <v>Hr</v>
          </cell>
          <cell r="F215">
            <v>4237.29</v>
          </cell>
          <cell r="G215">
            <v>762.71219999999994</v>
          </cell>
          <cell r="H215">
            <v>5000.0021999999999</v>
          </cell>
        </row>
        <row r="216">
          <cell r="D216" t="str">
            <v>Tarifa Viajes &gt;20  Km</v>
          </cell>
          <cell r="E216" t="str">
            <v>km</v>
          </cell>
          <cell r="F216">
            <v>12.71</v>
          </cell>
          <cell r="G216">
            <v>2.2878000000000003</v>
          </cell>
          <cell r="H216">
            <v>14.997800000000002</v>
          </cell>
        </row>
        <row r="217">
          <cell r="D217" t="str">
            <v>Tarifa Viajes 0 - 5 Km</v>
          </cell>
          <cell r="E217" t="str">
            <v>km</v>
          </cell>
          <cell r="F217">
            <v>21.57</v>
          </cell>
          <cell r="G217">
            <v>3.8826000000000001</v>
          </cell>
          <cell r="H217">
            <v>25.4526</v>
          </cell>
        </row>
        <row r="218">
          <cell r="D218" t="str">
            <v>Tarifa Viajes 10.01 - 20 Km</v>
          </cell>
          <cell r="E218" t="str">
            <v>km</v>
          </cell>
          <cell r="F218">
            <v>14.68</v>
          </cell>
          <cell r="G218">
            <v>2.6423999999999999</v>
          </cell>
          <cell r="H218">
            <v>17.322399999999998</v>
          </cell>
        </row>
        <row r="219">
          <cell r="D219" t="str">
            <v>Tarifa Viajes 5.01 - 10 Km</v>
          </cell>
          <cell r="E219" t="str">
            <v>km</v>
          </cell>
          <cell r="F219">
            <v>15.78</v>
          </cell>
          <cell r="G219">
            <v>2.8403999999999998</v>
          </cell>
          <cell r="H219">
            <v>18.6204</v>
          </cell>
        </row>
        <row r="220">
          <cell r="D220" t="str">
            <v>Acarreo de Materiales</v>
          </cell>
          <cell r="E220" t="str">
            <v>m3-Km</v>
          </cell>
          <cell r="F220">
            <v>298.79000000000002</v>
          </cell>
        </row>
        <row r="221">
          <cell r="D221" t="str">
            <v>TiendeTubo</v>
          </cell>
          <cell r="E221" t="str">
            <v>Hr</v>
          </cell>
          <cell r="F221">
            <v>2500</v>
          </cell>
          <cell r="G221">
            <v>450</v>
          </cell>
          <cell r="H221">
            <v>2950</v>
          </cell>
        </row>
        <row r="222">
          <cell r="D222" t="str">
            <v>Malla Ciclónica</v>
          </cell>
        </row>
        <row r="223">
          <cell r="D223" t="str">
            <v>Abrazadera p/Malla Ciclónica 2" Corta</v>
          </cell>
          <cell r="E223" t="str">
            <v>Ud</v>
          </cell>
          <cell r="F223">
            <v>12.71</v>
          </cell>
          <cell r="G223">
            <v>2.2878000000000003</v>
          </cell>
          <cell r="H223">
            <v>14.997800000000002</v>
          </cell>
        </row>
        <row r="224">
          <cell r="D224" t="str">
            <v>Abrazadera p/Malla Ciclónica 2" Larga</v>
          </cell>
          <cell r="E224" t="str">
            <v>Ud</v>
          </cell>
          <cell r="F224">
            <v>17.8</v>
          </cell>
          <cell r="G224">
            <v>3.2040000000000002</v>
          </cell>
          <cell r="H224">
            <v>21.004000000000001</v>
          </cell>
        </row>
        <row r="225">
          <cell r="D225" t="str">
            <v>Alambre de Púas Tipo Trinchera (incluye palometa y alambrado de soporte)</v>
          </cell>
          <cell r="E225" t="str">
            <v>ml</v>
          </cell>
          <cell r="F225">
            <v>580.79999999999995</v>
          </cell>
          <cell r="G225">
            <v>104.54399999999998</v>
          </cell>
          <cell r="H225">
            <v>685.34399999999994</v>
          </cell>
        </row>
        <row r="226">
          <cell r="D226" t="str">
            <v>Alambre Trinchera Ch</v>
          </cell>
          <cell r="E226" t="str">
            <v>Ud</v>
          </cell>
          <cell r="F226">
            <v>300.85000000000002</v>
          </cell>
          <cell r="G226">
            <v>54.152999999999999</v>
          </cell>
          <cell r="H226">
            <v>355.00300000000004</v>
          </cell>
        </row>
        <row r="227">
          <cell r="D227" t="str">
            <v>Copa Pasante p/Malla Ciclónica 11/2"</v>
          </cell>
          <cell r="E227" t="str">
            <v>Ud</v>
          </cell>
          <cell r="F227">
            <v>29.66</v>
          </cell>
          <cell r="G227">
            <v>5.3388</v>
          </cell>
          <cell r="H227">
            <v>34.998800000000003</v>
          </cell>
        </row>
        <row r="228">
          <cell r="D228" t="str">
            <v>Copa Pasante p/Malla Ciclónica 2"</v>
          </cell>
          <cell r="E228" t="str">
            <v>Ud</v>
          </cell>
          <cell r="F228">
            <v>76.27</v>
          </cell>
          <cell r="G228">
            <v>13.728599999999998</v>
          </cell>
          <cell r="H228">
            <v>89.998599999999996</v>
          </cell>
        </row>
        <row r="229">
          <cell r="D229" t="str">
            <v>Copa Terminal de Aluminio 2"</v>
          </cell>
          <cell r="E229" t="str">
            <v>Ud</v>
          </cell>
          <cell r="F229">
            <v>29.66</v>
          </cell>
          <cell r="G229">
            <v>5.3388</v>
          </cell>
          <cell r="H229">
            <v>34.998800000000003</v>
          </cell>
        </row>
        <row r="230">
          <cell r="D230" t="str">
            <v xml:space="preserve">Malla Ciclónica NO. 11 6' X 50' MC11 </v>
          </cell>
          <cell r="E230" t="str">
            <v xml:space="preserve"> Ud </v>
          </cell>
          <cell r="F230">
            <v>4110.1694915254238</v>
          </cell>
          <cell r="G230">
            <v>739.83050847457628</v>
          </cell>
          <cell r="H230">
            <v>4850</v>
          </cell>
        </row>
        <row r="231">
          <cell r="D231" t="str">
            <v>Malla Ciclónica NO. 9 6' X 50' MC9</v>
          </cell>
          <cell r="E231" t="str">
            <v xml:space="preserve"> Ud </v>
          </cell>
          <cell r="F231">
            <v>3909.32</v>
          </cell>
          <cell r="G231">
            <v>703.67759999999998</v>
          </cell>
          <cell r="H231">
            <v>4612.9976000000006</v>
          </cell>
        </row>
        <row r="232">
          <cell r="D232" t="str">
            <v>Palomenta p/Malla Ciclónica Doble</v>
          </cell>
          <cell r="E232" t="str">
            <v>Ud</v>
          </cell>
          <cell r="F232">
            <v>96.61</v>
          </cell>
          <cell r="G232">
            <v>17.389799999999997</v>
          </cell>
          <cell r="H232">
            <v>113.99979999999999</v>
          </cell>
        </row>
        <row r="233">
          <cell r="D233" t="str">
            <v>Palomenta p/Malla Ciclónica Sencilla</v>
          </cell>
          <cell r="E233" t="str">
            <v>Ud</v>
          </cell>
          <cell r="F233">
            <v>51.69</v>
          </cell>
          <cell r="G233">
            <v>9.3041999999999998</v>
          </cell>
          <cell r="H233">
            <v>60.994199999999999</v>
          </cell>
        </row>
        <row r="234">
          <cell r="D234" t="str">
            <v>Planchuela 1/2" x 1/8" x  20'</v>
          </cell>
          <cell r="E234" t="str">
            <v>Ud</v>
          </cell>
          <cell r="F234">
            <v>93.22</v>
          </cell>
          <cell r="G234">
            <v>16.779599999999999</v>
          </cell>
          <cell r="H234">
            <v>109.9996</v>
          </cell>
        </row>
        <row r="235">
          <cell r="D235" t="str">
            <v>Tornillo Carruaje 5/16 x 1 1/2"</v>
          </cell>
          <cell r="E235" t="str">
            <v>Ud</v>
          </cell>
          <cell r="F235">
            <v>4.24</v>
          </cell>
          <cell r="G235">
            <v>0.76319999999999999</v>
          </cell>
          <cell r="H235">
            <v>5.0032000000000005</v>
          </cell>
        </row>
        <row r="236">
          <cell r="D236" t="str">
            <v>Tubo p/malla ciclonica 1 1/4" x 20'</v>
          </cell>
          <cell r="E236" t="str">
            <v>Ud</v>
          </cell>
          <cell r="F236">
            <v>611.02</v>
          </cell>
          <cell r="G236">
            <v>109.9836</v>
          </cell>
          <cell r="H236">
            <v>721.00360000000001</v>
          </cell>
        </row>
        <row r="237">
          <cell r="D237" t="str">
            <v>Tubo p/malla ciclonica 2" x 20'</v>
          </cell>
          <cell r="E237" t="str">
            <v>Ud</v>
          </cell>
          <cell r="F237">
            <v>822.03</v>
          </cell>
          <cell r="G237">
            <v>147.96539999999999</v>
          </cell>
          <cell r="H237">
            <v>969.99540000000002</v>
          </cell>
        </row>
        <row r="238">
          <cell r="D238" t="str">
            <v>Herramientas, Equipos y Servicios</v>
          </cell>
        </row>
        <row r="239">
          <cell r="D239" t="str">
            <v>Estopa</v>
          </cell>
          <cell r="E239" t="str">
            <v>lbs</v>
          </cell>
          <cell r="F239">
            <v>50.85</v>
          </cell>
          <cell r="G239">
            <v>9.1530000000000005</v>
          </cell>
          <cell r="H239">
            <v>60.003</v>
          </cell>
        </row>
        <row r="240">
          <cell r="D240" t="str">
            <v>Escoba</v>
          </cell>
          <cell r="E240" t="str">
            <v>ud</v>
          </cell>
          <cell r="F240">
            <v>12.71</v>
          </cell>
          <cell r="G240">
            <v>2.2878000000000003</v>
          </cell>
          <cell r="H240">
            <v>14.997800000000002</v>
          </cell>
        </row>
        <row r="241">
          <cell r="D241" t="str">
            <v>Servicio de Colocación y Bombeo Hormigón</v>
          </cell>
          <cell r="E241" t="str">
            <v>m3</v>
          </cell>
          <cell r="F241">
            <v>442.37288135593218</v>
          </cell>
          <cell r="G241">
            <v>79.627118644067792</v>
          </cell>
          <cell r="H241">
            <v>522</v>
          </cell>
        </row>
        <row r="242">
          <cell r="D242" t="str">
            <v>Servicio de Colocación y Bombeo Hormigón</v>
          </cell>
          <cell r="E242" t="str">
            <v>m3</v>
          </cell>
          <cell r="F242">
            <v>442.37288135593218</v>
          </cell>
          <cell r="G242">
            <v>79.627118644067792</v>
          </cell>
          <cell r="H242">
            <v>522</v>
          </cell>
        </row>
        <row r="243">
          <cell r="D243" t="str">
            <v>Herramientas Menores Albañileria</v>
          </cell>
          <cell r="E243" t="str">
            <v>%</v>
          </cell>
          <cell r="F243">
            <v>1.6E-2</v>
          </cell>
          <cell r="G243">
            <v>2.8799999999999997E-3</v>
          </cell>
          <cell r="H243">
            <v>1.8880000000000001E-2</v>
          </cell>
        </row>
        <row r="244">
          <cell r="D244" t="str">
            <v>Herramientas Menores Albañileria</v>
          </cell>
          <cell r="E244" t="str">
            <v>%</v>
          </cell>
          <cell r="F244">
            <v>1.6E-2</v>
          </cell>
          <cell r="G244">
            <v>2.8799999999999997E-3</v>
          </cell>
          <cell r="H244">
            <v>1.8880000000000001E-2</v>
          </cell>
        </row>
        <row r="245">
          <cell r="D245" t="str">
            <v>Herramientas Menores Electricista</v>
          </cell>
          <cell r="E245" t="str">
            <v>%</v>
          </cell>
          <cell r="F245">
            <v>1.6E-2</v>
          </cell>
          <cell r="G245">
            <v>2.8799999999999997E-3</v>
          </cell>
          <cell r="H245">
            <v>1.8880000000000001E-2</v>
          </cell>
        </row>
        <row r="246">
          <cell r="D246" t="str">
            <v>Herramientas Menores Pintura</v>
          </cell>
          <cell r="E246" t="str">
            <v>%</v>
          </cell>
          <cell r="F246">
            <v>1.4999999999999999E-2</v>
          </cell>
          <cell r="G246">
            <v>2.6999999999999997E-3</v>
          </cell>
          <cell r="H246">
            <v>1.77E-2</v>
          </cell>
        </row>
        <row r="247">
          <cell r="D247" t="str">
            <v>Herramientas Menores Plomeria</v>
          </cell>
          <cell r="E247" t="str">
            <v>%</v>
          </cell>
          <cell r="F247">
            <v>1.6E-2</v>
          </cell>
          <cell r="G247">
            <v>2.8799999999999997E-3</v>
          </cell>
          <cell r="H247">
            <v>1.8880000000000001E-2</v>
          </cell>
        </row>
        <row r="248">
          <cell r="D248" t="str">
            <v>Herramientas Menores Varilleros</v>
          </cell>
          <cell r="E248" t="str">
            <v>%</v>
          </cell>
          <cell r="F248">
            <v>1.6E-2</v>
          </cell>
          <cell r="G248">
            <v>2.8799999999999997E-3</v>
          </cell>
          <cell r="H248">
            <v>1.8880000000000001E-2</v>
          </cell>
        </row>
        <row r="249">
          <cell r="B249" t="str">
            <v>Ingeniería Estructural De Acero, S A</v>
          </cell>
          <cell r="D249" t="str">
            <v>Fabricación Estructura Metalica - Columna</v>
          </cell>
          <cell r="E249" t="str">
            <v>ton</v>
          </cell>
          <cell r="F249">
            <v>11999.999999999998</v>
          </cell>
          <cell r="G249">
            <v>2159.9999999999995</v>
          </cell>
          <cell r="H249">
            <v>14159.999999999998</v>
          </cell>
        </row>
        <row r="250">
          <cell r="B250" t="str">
            <v>Ingeniería Estructural De Acero, S A</v>
          </cell>
          <cell r="D250" t="str">
            <v>Fabricación Estructura Metalica - Correas</v>
          </cell>
          <cell r="E250" t="str">
            <v>ton</v>
          </cell>
          <cell r="F250">
            <v>64000</v>
          </cell>
          <cell r="G250">
            <v>11520</v>
          </cell>
          <cell r="H250">
            <v>75520</v>
          </cell>
        </row>
        <row r="251">
          <cell r="B251" t="str">
            <v>Ingeniería Estructural De Acero, S A</v>
          </cell>
          <cell r="D251" t="str">
            <v>Fabricación Estructura Metalica - Placa</v>
          </cell>
          <cell r="E251" t="str">
            <v>ton</v>
          </cell>
          <cell r="F251">
            <v>22000</v>
          </cell>
          <cell r="G251">
            <v>3960</v>
          </cell>
          <cell r="H251">
            <v>25960</v>
          </cell>
        </row>
        <row r="252">
          <cell r="B252" t="str">
            <v>Ingeniería Estructural De Acero, S A</v>
          </cell>
          <cell r="D252" t="str">
            <v>Fabricación Estructura Metalica - Riostra</v>
          </cell>
          <cell r="E252" t="str">
            <v>ton</v>
          </cell>
          <cell r="F252">
            <v>59999.999999999993</v>
          </cell>
          <cell r="G252">
            <v>10799.999999999998</v>
          </cell>
          <cell r="H252">
            <v>70799.999999999985</v>
          </cell>
        </row>
        <row r="253">
          <cell r="B253" t="str">
            <v>Ingeniería Estructural De Acero, S A</v>
          </cell>
          <cell r="D253" t="str">
            <v>Fabricación Estructura Metalica - Tilla</v>
          </cell>
          <cell r="E253" t="str">
            <v>ton</v>
          </cell>
          <cell r="F253">
            <v>20000</v>
          </cell>
          <cell r="G253">
            <v>3600</v>
          </cell>
          <cell r="H253">
            <v>23600</v>
          </cell>
        </row>
        <row r="254">
          <cell r="B254" t="str">
            <v>Ingeniería Estructural De Acero, S A</v>
          </cell>
          <cell r="D254" t="str">
            <v>Fabricación Estructura Metalica - Trabe Armada</v>
          </cell>
          <cell r="E254" t="str">
            <v>ton</v>
          </cell>
          <cell r="F254">
            <v>22000</v>
          </cell>
          <cell r="G254">
            <v>3960</v>
          </cell>
          <cell r="H254">
            <v>25960</v>
          </cell>
        </row>
        <row r="255">
          <cell r="B255" t="str">
            <v>Ingeniería Estructural De Acero, S A</v>
          </cell>
          <cell r="D255" t="str">
            <v>Fabricación Estructura Metalica - Viga</v>
          </cell>
          <cell r="E255" t="str">
            <v>ton</v>
          </cell>
          <cell r="F255">
            <v>11999.999999999998</v>
          </cell>
          <cell r="G255">
            <v>2159.9999999999995</v>
          </cell>
          <cell r="H255">
            <v>14159.999999999998</v>
          </cell>
        </row>
        <row r="256">
          <cell r="B256" t="str">
            <v>Ingeniería Estructural De Acero, S A</v>
          </cell>
          <cell r="D256" t="str">
            <v>SandBlasting Superficie Metálicas</v>
          </cell>
          <cell r="E256" t="str">
            <v>m2</v>
          </cell>
          <cell r="F256">
            <v>169.5</v>
          </cell>
          <cell r="G256">
            <v>30.509999999999998</v>
          </cell>
          <cell r="H256">
            <v>200.01</v>
          </cell>
        </row>
        <row r="257">
          <cell r="B257" t="str">
            <v>Ingeniería Estructural De Acero, S A</v>
          </cell>
          <cell r="D257" t="str">
            <v>Transporte de Estructuas Metálica</v>
          </cell>
          <cell r="E257" t="str">
            <v>Ud</v>
          </cell>
          <cell r="F257">
            <v>21215</v>
          </cell>
          <cell r="G257">
            <v>3818.7</v>
          </cell>
          <cell r="H257">
            <v>25033.7</v>
          </cell>
        </row>
        <row r="258">
          <cell r="B258" t="str">
            <v>Ingeniería Estructural De Acero, S A</v>
          </cell>
          <cell r="D258" t="str">
            <v>Transporte de Losas Hollow Core</v>
          </cell>
          <cell r="E258" t="str">
            <v>Ud</v>
          </cell>
          <cell r="F258">
            <v>21215</v>
          </cell>
          <cell r="G258">
            <v>3818.7</v>
          </cell>
          <cell r="H258">
            <v>25033.7</v>
          </cell>
        </row>
        <row r="259">
          <cell r="D259" t="str">
            <v>Cubiertas</v>
          </cell>
        </row>
        <row r="260">
          <cell r="D260" t="str">
            <v>STANDING SEAM NATURAL</v>
          </cell>
          <cell r="E260" t="str">
            <v>m2</v>
          </cell>
          <cell r="F260">
            <v>750</v>
          </cell>
          <cell r="G260">
            <v>135</v>
          </cell>
          <cell r="H260">
            <v>885</v>
          </cell>
        </row>
        <row r="261">
          <cell r="D261" t="str">
            <v>Aluzinc cal. 26</v>
          </cell>
          <cell r="E261" t="str">
            <v>pl</v>
          </cell>
          <cell r="F261">
            <v>146</v>
          </cell>
          <cell r="G261">
            <v>26.279999999999998</v>
          </cell>
          <cell r="H261">
            <v>172.28</v>
          </cell>
        </row>
        <row r="262">
          <cell r="D262" t="str">
            <v>Metaldeck Cal 22</v>
          </cell>
          <cell r="E262" t="str">
            <v>pl</v>
          </cell>
          <cell r="F262">
            <v>299.91666666666669</v>
          </cell>
          <cell r="G262">
            <v>53.984999999999999</v>
          </cell>
          <cell r="H262">
            <v>353.9016666666667</v>
          </cell>
        </row>
        <row r="263">
          <cell r="D263" t="str">
            <v xml:space="preserve">Caballete </v>
          </cell>
          <cell r="E263" t="str">
            <v xml:space="preserve"> Ud </v>
          </cell>
          <cell r="F263">
            <v>359.90000000000003</v>
          </cell>
          <cell r="G263">
            <v>64.782000000000011</v>
          </cell>
          <cell r="H263">
            <v>424.68200000000002</v>
          </cell>
        </row>
        <row r="264">
          <cell r="D264" t="str">
            <v>Caballete de Barro Rojo</v>
          </cell>
          <cell r="E264" t="str">
            <v xml:space="preserve"> Ud </v>
          </cell>
          <cell r="F264">
            <v>359.90000000000003</v>
          </cell>
          <cell r="G264">
            <v>64.782000000000011</v>
          </cell>
          <cell r="H264">
            <v>424.68200000000002</v>
          </cell>
        </row>
        <row r="265">
          <cell r="D265" t="str">
            <v>Caballetes Naranja Basicos</v>
          </cell>
          <cell r="E265" t="str">
            <v xml:space="preserve"> Ud </v>
          </cell>
          <cell r="F265">
            <v>359.90000000000003</v>
          </cell>
          <cell r="G265">
            <v>64.782000000000011</v>
          </cell>
          <cell r="H265">
            <v>424.68200000000002</v>
          </cell>
        </row>
        <row r="266">
          <cell r="D266" t="str">
            <v>Teja de Barro Rojo Tipo S</v>
          </cell>
          <cell r="E266" t="str">
            <v xml:space="preserve"> Ud </v>
          </cell>
          <cell r="F266">
            <v>359.90000000000003</v>
          </cell>
          <cell r="G266">
            <v>64.782000000000011</v>
          </cell>
          <cell r="H266">
            <v>424.68200000000002</v>
          </cell>
        </row>
        <row r="267">
          <cell r="D267" t="str">
            <v>Tejas basica Naranja</v>
          </cell>
          <cell r="E267" t="str">
            <v xml:space="preserve"> Ud </v>
          </cell>
          <cell r="F267">
            <v>359.90000000000003</v>
          </cell>
          <cell r="G267">
            <v>64.782000000000011</v>
          </cell>
          <cell r="H267">
            <v>424.68200000000002</v>
          </cell>
        </row>
        <row r="268">
          <cell r="D268" t="str">
            <v>Plafón Aplacados Exteriores [Antihumedad]</v>
          </cell>
          <cell r="E268" t="str">
            <v xml:space="preserve"> Ud </v>
          </cell>
          <cell r="F268">
            <v>359.90000000000003</v>
          </cell>
          <cell r="G268">
            <v>64.782000000000011</v>
          </cell>
          <cell r="H268">
            <v>424.68200000000002</v>
          </cell>
        </row>
        <row r="269">
          <cell r="D269" t="str">
            <v>Plafón Aplacados Exteriores [Durock]</v>
          </cell>
          <cell r="E269" t="str">
            <v xml:space="preserve"> Ud </v>
          </cell>
          <cell r="F269">
            <v>359.90000000000003</v>
          </cell>
          <cell r="G269">
            <v>64.782000000000011</v>
          </cell>
          <cell r="H269">
            <v>424.68200000000002</v>
          </cell>
        </row>
        <row r="270">
          <cell r="D270" t="str">
            <v>Plafón Aplacados Interiores</v>
          </cell>
          <cell r="E270" t="str">
            <v xml:space="preserve"> Ud </v>
          </cell>
          <cell r="F270">
            <v>359.90000000000003</v>
          </cell>
          <cell r="G270">
            <v>64.782000000000011</v>
          </cell>
          <cell r="H270">
            <v>424.68200000000002</v>
          </cell>
        </row>
        <row r="271">
          <cell r="D271" t="str">
            <v>Plafón Comercial Acústico</v>
          </cell>
          <cell r="E271" t="str">
            <v xml:space="preserve"> Ud </v>
          </cell>
          <cell r="F271">
            <v>359.90000000000003</v>
          </cell>
          <cell r="G271">
            <v>64.782000000000011</v>
          </cell>
          <cell r="H271">
            <v>424.68200000000002</v>
          </cell>
        </row>
        <row r="272">
          <cell r="D272" t="str">
            <v>Plafón Comercial de PVC</v>
          </cell>
          <cell r="E272" t="str">
            <v xml:space="preserve"> Ud </v>
          </cell>
          <cell r="F272">
            <v>359.90000000000003</v>
          </cell>
          <cell r="G272">
            <v>64.782000000000011</v>
          </cell>
          <cell r="H272">
            <v>424.68200000000002</v>
          </cell>
        </row>
        <row r="273">
          <cell r="D273" t="str">
            <v>Plafón Comercial Metálico</v>
          </cell>
          <cell r="E273" t="str">
            <v xml:space="preserve"> Ud </v>
          </cell>
          <cell r="F273">
            <v>359.90000000000003</v>
          </cell>
          <cell r="G273">
            <v>64.782000000000011</v>
          </cell>
          <cell r="H273">
            <v>424.68200000000002</v>
          </cell>
        </row>
        <row r="274">
          <cell r="D274" t="str">
            <v>Perfil Z8'' x 20' HN</v>
          </cell>
          <cell r="E274" t="str">
            <v>Ud</v>
          </cell>
          <cell r="F274">
            <v>1500</v>
          </cell>
          <cell r="G274">
            <v>270</v>
          </cell>
          <cell r="H274">
            <v>1770</v>
          </cell>
        </row>
        <row r="275">
          <cell r="D275" t="str">
            <v>Pinturas</v>
          </cell>
        </row>
        <row r="276">
          <cell r="D276" t="str">
            <v>Pintura Acrílica</v>
          </cell>
          <cell r="E276" t="str">
            <v>Gls</v>
          </cell>
          <cell r="F276">
            <v>35.99</v>
          </cell>
          <cell r="G276">
            <v>6.4782000000000002</v>
          </cell>
          <cell r="H276">
            <v>42.468200000000003</v>
          </cell>
        </row>
        <row r="277">
          <cell r="D277" t="str">
            <v>Pintura anti-oxido</v>
          </cell>
          <cell r="E277" t="str">
            <v>Gls</v>
          </cell>
          <cell r="F277">
            <v>299.91666666666669</v>
          </cell>
          <cell r="G277">
            <v>53.984999999999999</v>
          </cell>
          <cell r="H277">
            <v>353.9016666666667</v>
          </cell>
        </row>
        <row r="278">
          <cell r="D278" t="str">
            <v>Pintura anti-oxido [1/4 Gls]</v>
          </cell>
          <cell r="E278" t="str">
            <v>Gls</v>
          </cell>
          <cell r="F278">
            <v>359.90000000000003</v>
          </cell>
          <cell r="G278">
            <v>64.782000000000011</v>
          </cell>
          <cell r="H278">
            <v>424.68200000000002</v>
          </cell>
        </row>
        <row r="279">
          <cell r="D279" t="str">
            <v>Pintura de Barniz</v>
          </cell>
          <cell r="E279" t="str">
            <v>Gls</v>
          </cell>
          <cell r="F279">
            <v>359.90000000000003</v>
          </cell>
          <cell r="G279">
            <v>64.782000000000011</v>
          </cell>
          <cell r="H279">
            <v>424.68200000000002</v>
          </cell>
        </row>
        <row r="280">
          <cell r="D280" t="str">
            <v>Pintura de Mantenimiento</v>
          </cell>
          <cell r="E280" t="str">
            <v>Gls</v>
          </cell>
          <cell r="F280">
            <v>359.90000000000003</v>
          </cell>
          <cell r="G280">
            <v>64.782000000000011</v>
          </cell>
          <cell r="H280">
            <v>424.68200000000002</v>
          </cell>
        </row>
        <row r="281">
          <cell r="D281" t="str">
            <v>Pintura de Mantenimiento [1/4 Gls]</v>
          </cell>
          <cell r="E281" t="str">
            <v>Gls</v>
          </cell>
          <cell r="F281">
            <v>35.99</v>
          </cell>
          <cell r="G281">
            <v>6.4782000000000002</v>
          </cell>
          <cell r="H281">
            <v>42.468200000000003</v>
          </cell>
        </row>
        <row r="282">
          <cell r="D282" t="str">
            <v>Pintura Multi-Purpose Epoxy Haze Gray</v>
          </cell>
          <cell r="E282" t="str">
            <v>cub</v>
          </cell>
          <cell r="F282">
            <v>5925.0254237288136</v>
          </cell>
          <cell r="G282">
            <v>1066.5045762711864</v>
          </cell>
          <cell r="H282">
            <v>6991.53</v>
          </cell>
        </row>
        <row r="283">
          <cell r="D283" t="str">
            <v>Pintura High Gloss Urethane Gris Perla</v>
          </cell>
          <cell r="E283" t="str">
            <v>Gls</v>
          </cell>
          <cell r="F283">
            <v>2154.5508474576272</v>
          </cell>
          <cell r="G283">
            <v>387.81915254237288</v>
          </cell>
          <cell r="H283">
            <v>2542.37</v>
          </cell>
        </row>
        <row r="284">
          <cell r="D284" t="str">
            <v>Pintura de Tráfico</v>
          </cell>
          <cell r="E284" t="str">
            <v>Gls</v>
          </cell>
          <cell r="F284">
            <v>299.91666666666669</v>
          </cell>
          <cell r="G284">
            <v>53.984999999999999</v>
          </cell>
          <cell r="H284">
            <v>353.9016666666667</v>
          </cell>
        </row>
        <row r="285">
          <cell r="D285" t="str">
            <v>Pintura Económica</v>
          </cell>
          <cell r="E285" t="str">
            <v>Gls</v>
          </cell>
          <cell r="F285">
            <v>359.90000000000003</v>
          </cell>
          <cell r="G285">
            <v>64.782000000000011</v>
          </cell>
          <cell r="H285">
            <v>424.68200000000002</v>
          </cell>
        </row>
        <row r="286">
          <cell r="D286" t="str">
            <v>Pintura Epóxica</v>
          </cell>
          <cell r="E286" t="str">
            <v>Gls</v>
          </cell>
          <cell r="F286">
            <v>359.90000000000003</v>
          </cell>
          <cell r="G286">
            <v>64.782000000000011</v>
          </cell>
          <cell r="H286">
            <v>424.68200000000002</v>
          </cell>
        </row>
        <row r="287">
          <cell r="D287" t="str">
            <v>Pintura Naranja - Caballetes</v>
          </cell>
          <cell r="E287" t="str">
            <v>Gls</v>
          </cell>
          <cell r="F287">
            <v>359.90000000000003</v>
          </cell>
          <cell r="G287">
            <v>64.782000000000011</v>
          </cell>
          <cell r="H287">
            <v>424.68200000000002</v>
          </cell>
        </row>
        <row r="288">
          <cell r="D288" t="str">
            <v>Pintura Satinada</v>
          </cell>
          <cell r="E288" t="str">
            <v>Gls</v>
          </cell>
          <cell r="F288">
            <v>359.90000000000003</v>
          </cell>
          <cell r="G288">
            <v>64.782000000000011</v>
          </cell>
          <cell r="H288">
            <v>424.68200000000002</v>
          </cell>
        </row>
        <row r="289">
          <cell r="D289" t="str">
            <v>Pintura Semi Gloss</v>
          </cell>
          <cell r="E289" t="str">
            <v>Gls</v>
          </cell>
          <cell r="F289">
            <v>359.90000000000003</v>
          </cell>
          <cell r="G289">
            <v>64.782000000000011</v>
          </cell>
          <cell r="H289">
            <v>424.68200000000002</v>
          </cell>
        </row>
        <row r="290">
          <cell r="D290" t="str">
            <v>Pintura Semi Gloss</v>
          </cell>
          <cell r="E290" t="str">
            <v>Gls</v>
          </cell>
          <cell r="F290">
            <v>359.90000000000003</v>
          </cell>
          <cell r="G290">
            <v>64.782000000000011</v>
          </cell>
          <cell r="H290">
            <v>424.68200000000002</v>
          </cell>
        </row>
        <row r="291">
          <cell r="D291" t="str">
            <v>Madera, Encofrado y Desencofrado</v>
          </cell>
        </row>
        <row r="292">
          <cell r="D292" t="str">
            <v xml:space="preserve">Madera de Pino Bruta </v>
          </cell>
          <cell r="E292" t="str">
            <v xml:space="preserve"> p2 </v>
          </cell>
          <cell r="F292">
            <v>35.99</v>
          </cell>
          <cell r="G292">
            <v>6.4782000000000002</v>
          </cell>
          <cell r="H292">
            <v>42.468200000000003</v>
          </cell>
        </row>
        <row r="293">
          <cell r="D293" t="str">
            <v xml:space="preserve">Madera 1" x  10" x 10' </v>
          </cell>
          <cell r="E293" t="str">
            <v xml:space="preserve"> Ud </v>
          </cell>
          <cell r="F293">
            <v>299.91666666666669</v>
          </cell>
          <cell r="G293">
            <v>53.984999999999999</v>
          </cell>
          <cell r="H293">
            <v>353.9016666666667</v>
          </cell>
        </row>
        <row r="294">
          <cell r="D294" t="str">
            <v xml:space="preserve">Madera 1" x  10" x 12' </v>
          </cell>
          <cell r="E294" t="str">
            <v xml:space="preserve"> Ud </v>
          </cell>
          <cell r="F294">
            <v>359.90000000000003</v>
          </cell>
          <cell r="G294">
            <v>64.782000000000011</v>
          </cell>
          <cell r="H294">
            <v>424.68200000000002</v>
          </cell>
        </row>
        <row r="295">
          <cell r="D295" t="str">
            <v xml:space="preserve">Madera 1" x  10" x 16' </v>
          </cell>
          <cell r="E295" t="str">
            <v xml:space="preserve"> Ud </v>
          </cell>
          <cell r="F295">
            <v>479.86666666666667</v>
          </cell>
          <cell r="G295">
            <v>86.376000000000005</v>
          </cell>
          <cell r="H295">
            <v>566.24266666666665</v>
          </cell>
        </row>
        <row r="296">
          <cell r="D296" t="str">
            <v xml:space="preserve">Madera 1" x  10" x 8' </v>
          </cell>
          <cell r="E296" t="str">
            <v xml:space="preserve"> Ud </v>
          </cell>
          <cell r="F296">
            <v>239.93333333333334</v>
          </cell>
          <cell r="G296">
            <v>43.188000000000002</v>
          </cell>
          <cell r="H296">
            <v>283.12133333333333</v>
          </cell>
        </row>
        <row r="297">
          <cell r="D297" t="str">
            <v xml:space="preserve">Madera 1" x  12" x 10' </v>
          </cell>
          <cell r="E297" t="str">
            <v xml:space="preserve"> Ud </v>
          </cell>
          <cell r="F297">
            <v>359.90000000000003</v>
          </cell>
          <cell r="G297">
            <v>64.782000000000011</v>
          </cell>
          <cell r="H297">
            <v>424.68200000000002</v>
          </cell>
        </row>
        <row r="298">
          <cell r="D298" t="str">
            <v xml:space="preserve">Madera 1" x  12" x 12' </v>
          </cell>
          <cell r="E298" t="str">
            <v xml:space="preserve"> Ud </v>
          </cell>
          <cell r="F298">
            <v>431.88</v>
          </cell>
          <cell r="G298">
            <v>77.738399999999999</v>
          </cell>
          <cell r="H298">
            <v>509.61840000000001</v>
          </cell>
        </row>
        <row r="299">
          <cell r="D299" t="str">
            <v xml:space="preserve">Madera 1" x  12" x 16' </v>
          </cell>
          <cell r="E299" t="str">
            <v xml:space="preserve"> Ud </v>
          </cell>
          <cell r="F299">
            <v>575.83999999999992</v>
          </cell>
          <cell r="G299">
            <v>103.65119999999997</v>
          </cell>
          <cell r="H299">
            <v>679.49119999999994</v>
          </cell>
        </row>
        <row r="300">
          <cell r="D300" t="str">
            <v xml:space="preserve">Madera 1" x  12" x 8' </v>
          </cell>
          <cell r="E300" t="str">
            <v xml:space="preserve"> Ud </v>
          </cell>
          <cell r="F300">
            <v>287.91999999999996</v>
          </cell>
          <cell r="G300">
            <v>51.825599999999987</v>
          </cell>
          <cell r="H300">
            <v>339.74559999999997</v>
          </cell>
        </row>
        <row r="301">
          <cell r="D301" t="str">
            <v xml:space="preserve">Madera 1" x  4" x 10' </v>
          </cell>
          <cell r="E301" t="str">
            <v xml:space="preserve"> Ud </v>
          </cell>
          <cell r="F301">
            <v>119.96666666666668</v>
          </cell>
          <cell r="G301">
            <v>21.594000000000001</v>
          </cell>
          <cell r="H301">
            <v>141.56066666666669</v>
          </cell>
        </row>
        <row r="302">
          <cell r="D302" t="str">
            <v xml:space="preserve">Madera 1" x  4" x 12' </v>
          </cell>
          <cell r="E302" t="str">
            <v xml:space="preserve"> Ud </v>
          </cell>
          <cell r="F302">
            <v>143.96</v>
          </cell>
          <cell r="G302">
            <v>25.912800000000001</v>
          </cell>
          <cell r="H302">
            <v>169.87280000000001</v>
          </cell>
        </row>
        <row r="303">
          <cell r="D303" t="str">
            <v xml:space="preserve">Madera 1" x  4" x 16' </v>
          </cell>
          <cell r="E303" t="str">
            <v xml:space="preserve"> Ud </v>
          </cell>
          <cell r="F303">
            <v>191.94666666666666</v>
          </cell>
          <cell r="G303">
            <v>34.550399999999996</v>
          </cell>
          <cell r="H303">
            <v>226.49706666666665</v>
          </cell>
        </row>
        <row r="304">
          <cell r="D304" t="str">
            <v xml:space="preserve">Madera 1" x  4" x 8' </v>
          </cell>
          <cell r="E304" t="str">
            <v xml:space="preserve"> Ud </v>
          </cell>
          <cell r="F304">
            <v>95.973333333333329</v>
          </cell>
          <cell r="G304">
            <v>17.275199999999998</v>
          </cell>
          <cell r="H304">
            <v>113.24853333333333</v>
          </cell>
        </row>
        <row r="305">
          <cell r="D305" t="str">
            <v xml:space="preserve">Madera 1" x  6" x 8' </v>
          </cell>
          <cell r="E305" t="str">
            <v xml:space="preserve"> Ud </v>
          </cell>
          <cell r="F305">
            <v>143.95999999999998</v>
          </cell>
          <cell r="G305">
            <v>25.912799999999994</v>
          </cell>
          <cell r="H305">
            <v>169.87279999999998</v>
          </cell>
        </row>
        <row r="306">
          <cell r="D306" t="str">
            <v xml:space="preserve">Madera 1" x  8" x 8' </v>
          </cell>
          <cell r="E306" t="str">
            <v xml:space="preserve"> Ud </v>
          </cell>
          <cell r="F306">
            <v>191.94666666666666</v>
          </cell>
          <cell r="G306">
            <v>34.550399999999996</v>
          </cell>
          <cell r="H306">
            <v>226.49706666666665</v>
          </cell>
        </row>
        <row r="307">
          <cell r="D307" t="str">
            <v xml:space="preserve">Madera 2" x  4" x 10' </v>
          </cell>
          <cell r="E307" t="str">
            <v xml:space="preserve"> Ud </v>
          </cell>
          <cell r="F307">
            <v>239.93333333333337</v>
          </cell>
          <cell r="G307">
            <v>43.188000000000002</v>
          </cell>
          <cell r="H307">
            <v>283.12133333333338</v>
          </cell>
        </row>
        <row r="308">
          <cell r="D308" t="str">
            <v xml:space="preserve">Madera 2" x  4" x 12' </v>
          </cell>
          <cell r="E308" t="str">
            <v xml:space="preserve"> Ud </v>
          </cell>
          <cell r="F308">
            <v>287.92</v>
          </cell>
          <cell r="G308">
            <v>51.825600000000001</v>
          </cell>
          <cell r="H308">
            <v>339.74560000000002</v>
          </cell>
        </row>
        <row r="309">
          <cell r="D309" t="str">
            <v xml:space="preserve">Madera 2" x  4" x 16' </v>
          </cell>
          <cell r="E309" t="str">
            <v xml:space="preserve"> Ud </v>
          </cell>
          <cell r="F309">
            <v>383.89333333333332</v>
          </cell>
          <cell r="G309">
            <v>69.100799999999992</v>
          </cell>
          <cell r="H309">
            <v>452.99413333333331</v>
          </cell>
        </row>
        <row r="310">
          <cell r="D310" t="str">
            <v xml:space="preserve">Madera 2" x  4" x 8' </v>
          </cell>
          <cell r="E310" t="str">
            <v xml:space="preserve"> Ud </v>
          </cell>
          <cell r="F310">
            <v>191.94666666666666</v>
          </cell>
          <cell r="G310">
            <v>34.550399999999996</v>
          </cell>
          <cell r="H310">
            <v>226.49706666666665</v>
          </cell>
        </row>
        <row r="311">
          <cell r="D311" t="str">
            <v xml:space="preserve">Madera 2" x  8" x 10' </v>
          </cell>
          <cell r="E311" t="str">
            <v xml:space="preserve"> Ud </v>
          </cell>
          <cell r="F311">
            <v>479.86666666666673</v>
          </cell>
          <cell r="G311">
            <v>86.376000000000005</v>
          </cell>
          <cell r="H311">
            <v>566.24266666666676</v>
          </cell>
        </row>
        <row r="312">
          <cell r="D312" t="str">
            <v xml:space="preserve">Madera 2" x  8" x 12' </v>
          </cell>
          <cell r="E312" t="str">
            <v xml:space="preserve"> Ud </v>
          </cell>
          <cell r="F312">
            <v>575.84</v>
          </cell>
          <cell r="G312">
            <v>103.6512</v>
          </cell>
          <cell r="H312">
            <v>679.49120000000005</v>
          </cell>
        </row>
        <row r="313">
          <cell r="D313" t="str">
            <v xml:space="preserve">Madera 2" x  8" x 16' </v>
          </cell>
          <cell r="E313" t="str">
            <v xml:space="preserve"> Ud </v>
          </cell>
          <cell r="F313">
            <v>767.78666666666663</v>
          </cell>
          <cell r="G313">
            <v>138.20159999999998</v>
          </cell>
          <cell r="H313">
            <v>905.98826666666662</v>
          </cell>
        </row>
        <row r="314">
          <cell r="D314" t="str">
            <v xml:space="preserve">Madera 2" x  8" x 8' </v>
          </cell>
          <cell r="E314" t="str">
            <v xml:space="preserve"> Ud </v>
          </cell>
          <cell r="F314">
            <v>383.89333333333332</v>
          </cell>
          <cell r="G314">
            <v>69.100799999999992</v>
          </cell>
          <cell r="H314">
            <v>452.99413333333331</v>
          </cell>
        </row>
        <row r="315">
          <cell r="D315" t="str">
            <v xml:space="preserve">Madera 4" x  4" x 12' </v>
          </cell>
          <cell r="E315" t="str">
            <v xml:space="preserve"> Ud </v>
          </cell>
          <cell r="F315">
            <v>575.84</v>
          </cell>
          <cell r="G315">
            <v>103.6512</v>
          </cell>
          <cell r="H315">
            <v>679.49120000000005</v>
          </cell>
        </row>
        <row r="316">
          <cell r="D316" t="str">
            <v xml:space="preserve">Madera 4" x  4" x 8' </v>
          </cell>
          <cell r="E316" t="str">
            <v xml:space="preserve"> Ud </v>
          </cell>
          <cell r="F316">
            <v>383.89333333333332</v>
          </cell>
          <cell r="G316">
            <v>69.100799999999992</v>
          </cell>
          <cell r="H316">
            <v>452.99413333333331</v>
          </cell>
        </row>
        <row r="317">
          <cell r="D317" t="str">
            <v>Plywood de 4'x8'x1/2"</v>
          </cell>
          <cell r="E317" t="str">
            <v xml:space="preserve"> Ud </v>
          </cell>
          <cell r="F317">
            <v>1200</v>
          </cell>
          <cell r="G317">
            <v>216</v>
          </cell>
          <cell r="H317">
            <v>1416</v>
          </cell>
        </row>
        <row r="318">
          <cell r="D318" t="str">
            <v>Plywood de 4'x8'x1/4"</v>
          </cell>
          <cell r="E318" t="str">
            <v xml:space="preserve"> Ud </v>
          </cell>
          <cell r="F318">
            <v>1200</v>
          </cell>
          <cell r="G318">
            <v>216</v>
          </cell>
          <cell r="H318">
            <v>1416</v>
          </cell>
        </row>
        <row r="319">
          <cell r="D319" t="str">
            <v>Plywood de 4'x8'x3/4"</v>
          </cell>
          <cell r="E319" t="str">
            <v xml:space="preserve"> Ud </v>
          </cell>
          <cell r="F319">
            <v>1200</v>
          </cell>
          <cell r="G319">
            <v>216</v>
          </cell>
          <cell r="H319">
            <v>1416</v>
          </cell>
        </row>
        <row r="320">
          <cell r="D320" t="str">
            <v>Enc. &amp; Desenc. Colu [ 0.15 x 0.15 ] m</v>
          </cell>
          <cell r="E320" t="str">
            <v>ml</v>
          </cell>
          <cell r="F320">
            <v>474.57627118644069</v>
          </cell>
          <cell r="G320">
            <v>85.423728813559322</v>
          </cell>
          <cell r="H320">
            <v>560</v>
          </cell>
        </row>
        <row r="321">
          <cell r="D321" t="str">
            <v>Enc. &amp; Desenc. Colu [ 0.15 x 0.20 ] m</v>
          </cell>
          <cell r="E321" t="str">
            <v>ml</v>
          </cell>
          <cell r="F321">
            <v>474.57627118644069</v>
          </cell>
          <cell r="G321">
            <v>85.423728813559322</v>
          </cell>
          <cell r="H321">
            <v>560</v>
          </cell>
        </row>
        <row r="322">
          <cell r="D322" t="str">
            <v>Enc. &amp; Desenc. Colu [ 0.15 x 0.30 ] m</v>
          </cell>
          <cell r="E322" t="str">
            <v>ml</v>
          </cell>
          <cell r="F322">
            <v>530.50847457627117</v>
          </cell>
          <cell r="G322">
            <v>95.491525423728802</v>
          </cell>
          <cell r="H322">
            <v>626</v>
          </cell>
        </row>
        <row r="323">
          <cell r="D323" t="str">
            <v>Enc. &amp; Desenc. Colu [ 0.20 x 0.20 ] m</v>
          </cell>
          <cell r="E323" t="str">
            <v>ml</v>
          </cell>
          <cell r="F323">
            <v>474.57627118644069</v>
          </cell>
          <cell r="G323">
            <v>85.423728813559322</v>
          </cell>
          <cell r="H323">
            <v>560</v>
          </cell>
        </row>
        <row r="324">
          <cell r="D324" t="str">
            <v>Enc. &amp; Desenc. Colu [ 0.20 x 0.25 ] m</v>
          </cell>
          <cell r="E324" t="str">
            <v>ml</v>
          </cell>
          <cell r="F324">
            <v>474.57627118644069</v>
          </cell>
          <cell r="G324">
            <v>85.423728813559322</v>
          </cell>
          <cell r="H324">
            <v>560</v>
          </cell>
        </row>
        <row r="325">
          <cell r="D325" t="str">
            <v>Enc. &amp; Desenc. Colu [ 0.20 x 0.30 ] m</v>
          </cell>
          <cell r="E325" t="str">
            <v>ml</v>
          </cell>
          <cell r="F325">
            <v>474.57627118644069</v>
          </cell>
          <cell r="G325">
            <v>85.423728813559322</v>
          </cell>
          <cell r="H325">
            <v>560</v>
          </cell>
        </row>
        <row r="326">
          <cell r="D326" t="str">
            <v>Enc. &amp; Desenc. Colu [ 0.20 x 0.35 ] m</v>
          </cell>
          <cell r="E326" t="str">
            <v>ml</v>
          </cell>
          <cell r="F326">
            <v>502.54237288135596</v>
          </cell>
          <cell r="G326">
            <v>90.457627118644069</v>
          </cell>
          <cell r="H326">
            <v>593</v>
          </cell>
        </row>
        <row r="327">
          <cell r="D327" t="str">
            <v>Enc. &amp; Desenc. Colu [ 0.20 x 0.40 ] m</v>
          </cell>
          <cell r="E327" t="str">
            <v>ml</v>
          </cell>
          <cell r="F327">
            <v>530.50847457627117</v>
          </cell>
          <cell r="G327">
            <v>95.491525423728802</v>
          </cell>
          <cell r="H327">
            <v>626</v>
          </cell>
        </row>
        <row r="328">
          <cell r="D328" t="str">
            <v>Enc. &amp; Desenc. Colu [ 0.20 x 0.45 ] m</v>
          </cell>
          <cell r="E328" t="str">
            <v>ml</v>
          </cell>
          <cell r="F328">
            <v>558.47457627118649</v>
          </cell>
          <cell r="G328">
            <v>100.52542372881356</v>
          </cell>
          <cell r="H328">
            <v>659</v>
          </cell>
        </row>
        <row r="329">
          <cell r="D329" t="str">
            <v>Enc. &amp; Desenc. Colu [ 0.20 x 0.50 ] m</v>
          </cell>
          <cell r="E329" t="str">
            <v>ml</v>
          </cell>
          <cell r="F329">
            <v>586.4406779661017</v>
          </cell>
          <cell r="G329">
            <v>105.5593220338983</v>
          </cell>
          <cell r="H329">
            <v>692</v>
          </cell>
        </row>
        <row r="330">
          <cell r="D330" t="str">
            <v>Enc. &amp; Desenc. Colu [ 0.20 x 0.55 ] m</v>
          </cell>
          <cell r="E330" t="str">
            <v>ml</v>
          </cell>
          <cell r="F330">
            <v>614.40677966101703</v>
          </cell>
          <cell r="G330">
            <v>110.59322033898306</v>
          </cell>
          <cell r="H330">
            <v>725.00000000000011</v>
          </cell>
        </row>
        <row r="331">
          <cell r="D331" t="str">
            <v>Enc. &amp; Desenc. Colu [ 0.20 x 0.60 ] m</v>
          </cell>
          <cell r="E331" t="str">
            <v>ml</v>
          </cell>
          <cell r="F331">
            <v>642.37288135593224</v>
          </cell>
          <cell r="G331">
            <v>115.62711864406779</v>
          </cell>
          <cell r="H331">
            <v>758</v>
          </cell>
        </row>
        <row r="332">
          <cell r="D332" t="str">
            <v>Enc. &amp; Desenc. Colu [ 0.20 x 0.65 ] m</v>
          </cell>
          <cell r="E332" t="str">
            <v>ml</v>
          </cell>
          <cell r="F332">
            <v>670.33898305084745</v>
          </cell>
          <cell r="G332">
            <v>120.66101694915254</v>
          </cell>
          <cell r="H332">
            <v>791</v>
          </cell>
        </row>
        <row r="333">
          <cell r="D333" t="str">
            <v>Enc. &amp; Desenc. Colu [ 0.20 x 0.70 ] m</v>
          </cell>
          <cell r="E333" t="str">
            <v>ml</v>
          </cell>
          <cell r="F333">
            <v>698.30508474576277</v>
          </cell>
          <cell r="G333">
            <v>125.69491525423729</v>
          </cell>
          <cell r="H333">
            <v>824</v>
          </cell>
        </row>
        <row r="334">
          <cell r="D334" t="str">
            <v>Enc. &amp; Desenc. Colu [ 0.20 x 0.75 ] m</v>
          </cell>
          <cell r="E334" t="str">
            <v>ml</v>
          </cell>
          <cell r="F334">
            <v>726.27118644067798</v>
          </cell>
          <cell r="G334">
            <v>130.72881355932202</v>
          </cell>
          <cell r="H334">
            <v>857</v>
          </cell>
        </row>
        <row r="335">
          <cell r="D335" t="str">
            <v>Enc. &amp; Desenc. Colu [ 0.20 x 0.80 ] m</v>
          </cell>
          <cell r="E335" t="str">
            <v>ml</v>
          </cell>
          <cell r="F335">
            <v>754.2372881355933</v>
          </cell>
          <cell r="G335">
            <v>135.76271186440678</v>
          </cell>
          <cell r="H335">
            <v>890.00000000000011</v>
          </cell>
        </row>
        <row r="336">
          <cell r="D336" t="str">
            <v>Enc. &amp; Desenc. Colu [ 0.25 x 0.25 ] m</v>
          </cell>
          <cell r="E336" t="str">
            <v>ml</v>
          </cell>
          <cell r="F336">
            <v>474.57627118644069</v>
          </cell>
          <cell r="G336">
            <v>85.423728813559322</v>
          </cell>
          <cell r="H336">
            <v>560</v>
          </cell>
        </row>
        <row r="337">
          <cell r="D337" t="str">
            <v>Enc. &amp; Desenc. Colu [ 0.25 x 0.30 ] m</v>
          </cell>
          <cell r="E337" t="str">
            <v>ml</v>
          </cell>
          <cell r="F337">
            <v>474.57627118644069</v>
          </cell>
          <cell r="G337">
            <v>85.423728813559322</v>
          </cell>
          <cell r="H337">
            <v>560</v>
          </cell>
        </row>
        <row r="338">
          <cell r="D338" t="str">
            <v>Enc. &amp; Desenc. Colu [ 0.25 x 0.35 ] m</v>
          </cell>
          <cell r="E338" t="str">
            <v>ml</v>
          </cell>
          <cell r="F338">
            <v>502.54237288135596</v>
          </cell>
          <cell r="G338">
            <v>90.457627118644069</v>
          </cell>
          <cell r="H338">
            <v>593</v>
          </cell>
        </row>
        <row r="339">
          <cell r="D339" t="str">
            <v>Enc. &amp; Desenc. Colu [ 0.25 x 0.40 ] m</v>
          </cell>
          <cell r="E339" t="str">
            <v>ml</v>
          </cell>
          <cell r="F339">
            <v>530.50847457627117</v>
          </cell>
          <cell r="G339">
            <v>95.491525423728802</v>
          </cell>
          <cell r="H339">
            <v>626</v>
          </cell>
        </row>
        <row r="340">
          <cell r="D340" t="str">
            <v>Enc. &amp; Desenc. Colu [ 0.25 x 0.45 ] m</v>
          </cell>
          <cell r="E340" t="str">
            <v>ml</v>
          </cell>
          <cell r="F340">
            <v>558.47457627118649</v>
          </cell>
          <cell r="G340">
            <v>100.52542372881356</v>
          </cell>
          <cell r="H340">
            <v>659</v>
          </cell>
        </row>
        <row r="341">
          <cell r="D341" t="str">
            <v>Enc. &amp; Desenc. Colu [ 0.25 x 0.50 ] m</v>
          </cell>
          <cell r="E341" t="str">
            <v>ml</v>
          </cell>
          <cell r="F341">
            <v>586.4406779661017</v>
          </cell>
          <cell r="G341">
            <v>105.5593220338983</v>
          </cell>
          <cell r="H341">
            <v>692</v>
          </cell>
        </row>
        <row r="342">
          <cell r="D342" t="str">
            <v>Enc. &amp; Desenc. Colu [ 0.25 x 0.55 ] m</v>
          </cell>
          <cell r="E342" t="str">
            <v>ml</v>
          </cell>
          <cell r="F342">
            <v>614.40677966101703</v>
          </cell>
          <cell r="G342">
            <v>110.59322033898306</v>
          </cell>
          <cell r="H342">
            <v>725.00000000000011</v>
          </cell>
        </row>
        <row r="343">
          <cell r="D343" t="str">
            <v>Enc. &amp; Desenc. Colu [ 0.25 x 0.60 ] m</v>
          </cell>
          <cell r="E343" t="str">
            <v>ml</v>
          </cell>
          <cell r="F343">
            <v>642.37288135593224</v>
          </cell>
          <cell r="G343">
            <v>115.62711864406779</v>
          </cell>
          <cell r="H343">
            <v>758</v>
          </cell>
        </row>
        <row r="344">
          <cell r="D344" t="str">
            <v>Enc. &amp; Desenc. Colu [ 0.25 x 0.65 ] m</v>
          </cell>
          <cell r="E344" t="str">
            <v>ml</v>
          </cell>
          <cell r="F344">
            <v>670.33898305084745</v>
          </cell>
          <cell r="G344">
            <v>120.66101694915254</v>
          </cell>
          <cell r="H344">
            <v>791</v>
          </cell>
        </row>
        <row r="345">
          <cell r="D345" t="str">
            <v>Enc. &amp; Desenc. Colu [ 0.25 x 0.70 ] m</v>
          </cell>
          <cell r="E345" t="str">
            <v>ml</v>
          </cell>
          <cell r="F345">
            <v>698.30508474576277</v>
          </cell>
          <cell r="G345">
            <v>125.69491525423729</v>
          </cell>
          <cell r="H345">
            <v>824</v>
          </cell>
        </row>
        <row r="346">
          <cell r="D346" t="str">
            <v>Enc. &amp; Desenc. Colu [ 0.25 x 0.75 ] m</v>
          </cell>
          <cell r="E346" t="str">
            <v>ml</v>
          </cell>
          <cell r="F346">
            <v>726.27118644067798</v>
          </cell>
          <cell r="G346">
            <v>130.72881355932202</v>
          </cell>
          <cell r="H346">
            <v>857</v>
          </cell>
        </row>
        <row r="347">
          <cell r="D347" t="str">
            <v>Enc. &amp; Desenc. Colu [ 0.25 x 0.80 ] m</v>
          </cell>
          <cell r="E347" t="str">
            <v>ml</v>
          </cell>
          <cell r="F347">
            <v>754.2372881355933</v>
          </cell>
          <cell r="G347">
            <v>135.76271186440678</v>
          </cell>
          <cell r="H347">
            <v>890.00000000000011</v>
          </cell>
        </row>
        <row r="348">
          <cell r="D348" t="str">
            <v>Enc. &amp; Desenc. Colu [ 0.30 x 0.30 ] m</v>
          </cell>
          <cell r="E348" t="str">
            <v>ml</v>
          </cell>
          <cell r="F348">
            <v>474.57627118644069</v>
          </cell>
          <cell r="G348">
            <v>85.423728813559322</v>
          </cell>
          <cell r="H348">
            <v>560</v>
          </cell>
        </row>
        <row r="349">
          <cell r="D349" t="str">
            <v>Enc. &amp; Desenc. Colu [ 0.30 x 0.35 ] m</v>
          </cell>
          <cell r="E349" t="str">
            <v>ml</v>
          </cell>
          <cell r="F349">
            <v>502.54237288135596</v>
          </cell>
          <cell r="G349">
            <v>90.457627118644069</v>
          </cell>
          <cell r="H349">
            <v>593</v>
          </cell>
        </row>
        <row r="350">
          <cell r="D350" t="str">
            <v>Enc. &amp; Desenc. Colu [ 0.30 x 0.40 ] m</v>
          </cell>
          <cell r="E350" t="str">
            <v>ml</v>
          </cell>
          <cell r="F350">
            <v>530.50847457627117</v>
          </cell>
          <cell r="G350">
            <v>95.491525423728802</v>
          </cell>
          <cell r="H350">
            <v>626</v>
          </cell>
        </row>
        <row r="351">
          <cell r="D351" t="str">
            <v>Enc. &amp; Desenc. Colu [ 0.30 x 0.45 ] m</v>
          </cell>
          <cell r="E351" t="str">
            <v>ml</v>
          </cell>
          <cell r="F351">
            <v>558.47457627118649</v>
          </cell>
          <cell r="G351">
            <v>100.52542372881356</v>
          </cell>
          <cell r="H351">
            <v>659</v>
          </cell>
        </row>
        <row r="352">
          <cell r="D352" t="str">
            <v>Enc. &amp; Desenc. Colu [ 0.30 x 0.50 ] m</v>
          </cell>
          <cell r="E352" t="str">
            <v>ml</v>
          </cell>
          <cell r="F352">
            <v>586.4406779661017</v>
          </cell>
          <cell r="G352">
            <v>105.5593220338983</v>
          </cell>
          <cell r="H352">
            <v>692</v>
          </cell>
        </row>
        <row r="353">
          <cell r="D353" t="str">
            <v>Enc. &amp; Desenc. Colu [ 0.30 x 0.55 ] m</v>
          </cell>
          <cell r="E353" t="str">
            <v>ml</v>
          </cell>
          <cell r="F353">
            <v>614.40677966101703</v>
          </cell>
          <cell r="G353">
            <v>110.59322033898306</v>
          </cell>
          <cell r="H353">
            <v>725.00000000000011</v>
          </cell>
        </row>
        <row r="354">
          <cell r="D354" t="str">
            <v>Enc. &amp; Desenc. Colu [ 0.30 x 0.60 ] m</v>
          </cell>
          <cell r="E354" t="str">
            <v>ml</v>
          </cell>
          <cell r="F354">
            <v>642.37288135593224</v>
          </cell>
          <cell r="G354">
            <v>115.62711864406779</v>
          </cell>
          <cell r="H354">
            <v>758</v>
          </cell>
        </row>
        <row r="355">
          <cell r="D355" t="str">
            <v>Enc. &amp; Desenc. Colu [ 0.30 x 0.65 ] m</v>
          </cell>
          <cell r="E355" t="str">
            <v>ml</v>
          </cell>
          <cell r="F355">
            <v>670.33898305084745</v>
          </cell>
          <cell r="G355">
            <v>120.66101694915254</v>
          </cell>
          <cell r="H355">
            <v>791</v>
          </cell>
        </row>
        <row r="356">
          <cell r="D356" t="str">
            <v>Enc. &amp; Desenc. Colu [ 0.30 x 0.70 ] m</v>
          </cell>
          <cell r="E356" t="str">
            <v>ml</v>
          </cell>
          <cell r="F356">
            <v>698.30508474576277</v>
          </cell>
          <cell r="G356">
            <v>125.69491525423729</v>
          </cell>
          <cell r="H356">
            <v>824</v>
          </cell>
        </row>
        <row r="357">
          <cell r="D357" t="str">
            <v>Enc. &amp; Desenc. Colu [ 0.30 x 0.75 ] m</v>
          </cell>
          <cell r="E357" t="str">
            <v>ml</v>
          </cell>
          <cell r="F357">
            <v>726.27118644067798</v>
          </cell>
          <cell r="G357">
            <v>130.72881355932202</v>
          </cell>
          <cell r="H357">
            <v>857</v>
          </cell>
        </row>
        <row r="358">
          <cell r="D358" t="str">
            <v>Enc. &amp; Desenc. Colu [ 0.30 x 0.80 ] m</v>
          </cell>
          <cell r="E358" t="str">
            <v>ml</v>
          </cell>
          <cell r="F358">
            <v>754.2372881355933</v>
          </cell>
          <cell r="G358">
            <v>135.76271186440678</v>
          </cell>
          <cell r="H358">
            <v>890.00000000000011</v>
          </cell>
        </row>
        <row r="359">
          <cell r="D359" t="str">
            <v>Enc. &amp; Desenc. Colu [ 0.35 x 0.35 ] m</v>
          </cell>
          <cell r="E359" t="str">
            <v>ml</v>
          </cell>
          <cell r="F359">
            <v>530.50847457627117</v>
          </cell>
          <cell r="G359">
            <v>95.491525423728802</v>
          </cell>
          <cell r="H359">
            <v>626</v>
          </cell>
        </row>
        <row r="360">
          <cell r="D360" t="str">
            <v>Enc. &amp; Desenc. Colu [ 0.35 x 0.40 ] m</v>
          </cell>
          <cell r="E360" t="str">
            <v>ml</v>
          </cell>
          <cell r="F360">
            <v>558.47457627118649</v>
          </cell>
          <cell r="G360">
            <v>100.52542372881356</v>
          </cell>
          <cell r="H360">
            <v>659</v>
          </cell>
        </row>
        <row r="361">
          <cell r="D361" t="str">
            <v>Enc. &amp; Desenc. Colu [ 0.35 x 0.45 ] m</v>
          </cell>
          <cell r="E361" t="str">
            <v>ml</v>
          </cell>
          <cell r="F361">
            <v>614.40677966101703</v>
          </cell>
          <cell r="G361">
            <v>110.59322033898306</v>
          </cell>
          <cell r="H361">
            <v>725.00000000000011</v>
          </cell>
        </row>
        <row r="362">
          <cell r="D362" t="str">
            <v>Enc. &amp; Desenc. Colu [ 0.35 x 0.50 ] m</v>
          </cell>
          <cell r="E362" t="str">
            <v>ml</v>
          </cell>
          <cell r="F362">
            <v>642.37288135593224</v>
          </cell>
          <cell r="G362">
            <v>115.62711864406779</v>
          </cell>
          <cell r="H362">
            <v>758</v>
          </cell>
        </row>
        <row r="363">
          <cell r="D363" t="str">
            <v>Enc. &amp; Desenc. Colu [ 0.35 x 0.55 ] m</v>
          </cell>
          <cell r="E363" t="str">
            <v>ml</v>
          </cell>
          <cell r="F363">
            <v>670.33898305084745</v>
          </cell>
          <cell r="G363">
            <v>120.66101694915254</v>
          </cell>
          <cell r="H363">
            <v>791</v>
          </cell>
        </row>
        <row r="364">
          <cell r="D364" t="str">
            <v>Enc. &amp; Desenc. Colu [ 0.35 x 0.60 ] m</v>
          </cell>
          <cell r="E364" t="str">
            <v>ml</v>
          </cell>
          <cell r="F364">
            <v>698.30508474576277</v>
          </cell>
          <cell r="G364">
            <v>125.69491525423729</v>
          </cell>
          <cell r="H364">
            <v>824</v>
          </cell>
        </row>
        <row r="365">
          <cell r="D365" t="str">
            <v>Enc. &amp; Desenc. Colu [ 0.40 x 0.40 ] m</v>
          </cell>
          <cell r="E365" t="str">
            <v>ml</v>
          </cell>
          <cell r="F365">
            <v>586.4406779661017</v>
          </cell>
          <cell r="G365">
            <v>105.5593220338983</v>
          </cell>
          <cell r="H365">
            <v>692</v>
          </cell>
        </row>
        <row r="366">
          <cell r="D366" t="str">
            <v>Enc. &amp; Desenc. Colu [ 0.40 x 0.45 ] m</v>
          </cell>
          <cell r="E366" t="str">
            <v>ml</v>
          </cell>
          <cell r="F366">
            <v>614.40677966101703</v>
          </cell>
          <cell r="G366">
            <v>110.59322033898306</v>
          </cell>
          <cell r="H366">
            <v>725.00000000000011</v>
          </cell>
        </row>
        <row r="367">
          <cell r="D367" t="str">
            <v>Enc. &amp; Desenc. Colu [ 0.40 x 0.50 ] m</v>
          </cell>
          <cell r="E367" t="str">
            <v>ml</v>
          </cell>
          <cell r="F367">
            <v>642.37288135593224</v>
          </cell>
          <cell r="G367">
            <v>115.62711864406779</v>
          </cell>
          <cell r="H367">
            <v>758</v>
          </cell>
        </row>
        <row r="368">
          <cell r="D368" t="str">
            <v>Enc. &amp; Desenc. Colu [ 0.40 x 0.55 ] m</v>
          </cell>
          <cell r="E368" t="str">
            <v>ml</v>
          </cell>
          <cell r="F368">
            <v>670.33898305084745</v>
          </cell>
          <cell r="G368">
            <v>120.66101694915254</v>
          </cell>
          <cell r="H368">
            <v>791</v>
          </cell>
        </row>
        <row r="369">
          <cell r="D369" t="str">
            <v>Enc. &amp; Desenc. Colu [ 0.40 x 0.60 ] m</v>
          </cell>
          <cell r="E369" t="str">
            <v>ml</v>
          </cell>
          <cell r="F369">
            <v>698.30508474576277</v>
          </cell>
          <cell r="G369">
            <v>125.69491525423729</v>
          </cell>
          <cell r="H369">
            <v>824</v>
          </cell>
        </row>
        <row r="370">
          <cell r="D370" t="str">
            <v>Enc. &amp; Desenc. Colu [ 0.40 x 0.65 ] m</v>
          </cell>
          <cell r="E370" t="str">
            <v>ml</v>
          </cell>
          <cell r="F370">
            <v>726.27118644067798</v>
          </cell>
          <cell r="G370">
            <v>130.72881355932202</v>
          </cell>
          <cell r="H370">
            <v>857</v>
          </cell>
        </row>
        <row r="371">
          <cell r="D371" t="str">
            <v>Enc. &amp; Desenc. Colu [ 0.40 x 0.70 ] m</v>
          </cell>
          <cell r="E371" t="str">
            <v>ml</v>
          </cell>
          <cell r="F371">
            <v>754.2372881355933</v>
          </cell>
          <cell r="G371">
            <v>135.76271186440678</v>
          </cell>
          <cell r="H371">
            <v>890.00000000000011</v>
          </cell>
        </row>
        <row r="372">
          <cell r="D372" t="str">
            <v>Enc. &amp; Desenc. Colu [ 0.40 x 0.75 ] m</v>
          </cell>
          <cell r="E372" t="str">
            <v>ml</v>
          </cell>
          <cell r="F372">
            <v>782.20338983050851</v>
          </cell>
          <cell r="G372">
            <v>140.79661016949152</v>
          </cell>
          <cell r="H372">
            <v>923</v>
          </cell>
        </row>
        <row r="373">
          <cell r="D373" t="str">
            <v>Enc. &amp; Desenc. Colu [ 0.40 x 0.80 ] m</v>
          </cell>
          <cell r="E373" t="str">
            <v>ml</v>
          </cell>
          <cell r="F373">
            <v>810.16949152542372</v>
          </cell>
          <cell r="G373">
            <v>145.83050847457628</v>
          </cell>
          <cell r="H373">
            <v>956</v>
          </cell>
        </row>
        <row r="374">
          <cell r="D374" t="str">
            <v>Enc. &amp; Desenc. Colu [ 0.45 x 0.45 ] m</v>
          </cell>
          <cell r="E374" t="str">
            <v>ml</v>
          </cell>
          <cell r="F374">
            <v>642.37288135593224</v>
          </cell>
          <cell r="G374">
            <v>115.62711864406779</v>
          </cell>
          <cell r="H374">
            <v>758</v>
          </cell>
        </row>
        <row r="375">
          <cell r="D375" t="str">
            <v>Enc. &amp; Desenc. Colu [ 0.45 x 0.50 ] m</v>
          </cell>
          <cell r="E375" t="str">
            <v>ml</v>
          </cell>
          <cell r="F375">
            <v>642.37288135593224</v>
          </cell>
          <cell r="G375">
            <v>115.62711864406779</v>
          </cell>
          <cell r="H375">
            <v>758</v>
          </cell>
        </row>
        <row r="376">
          <cell r="D376" t="str">
            <v>Enc. &amp; Desenc. Colu [ 0.45 x 0.55 ] m</v>
          </cell>
          <cell r="E376" t="str">
            <v>ml</v>
          </cell>
          <cell r="F376">
            <v>670.33898305084745</v>
          </cell>
          <cell r="G376">
            <v>120.66101694915254</v>
          </cell>
          <cell r="H376">
            <v>791</v>
          </cell>
        </row>
        <row r="377">
          <cell r="D377" t="str">
            <v>Enc. &amp; Desenc. Colu [ 0.45 x 0.60 ] m</v>
          </cell>
          <cell r="E377" t="str">
            <v>ml</v>
          </cell>
          <cell r="F377">
            <v>698.30508474576277</v>
          </cell>
          <cell r="G377">
            <v>125.69491525423729</v>
          </cell>
          <cell r="H377">
            <v>824</v>
          </cell>
        </row>
        <row r="378">
          <cell r="D378" t="str">
            <v>Enc. &amp; Desenc. Colu [ 0.45 x 0.65 ] m</v>
          </cell>
          <cell r="E378" t="str">
            <v>ml</v>
          </cell>
          <cell r="F378">
            <v>698.30508474576277</v>
          </cell>
          <cell r="G378">
            <v>125.69491525423729</v>
          </cell>
          <cell r="H378">
            <v>824</v>
          </cell>
        </row>
        <row r="379">
          <cell r="D379" t="str">
            <v>Enc. &amp; Desenc. Colu [ 0.50 x 0.50 ] m</v>
          </cell>
          <cell r="E379" t="str">
            <v>ml</v>
          </cell>
          <cell r="F379">
            <v>698.30508474576277</v>
          </cell>
          <cell r="G379">
            <v>125.69491525423729</v>
          </cell>
          <cell r="H379">
            <v>824</v>
          </cell>
        </row>
        <row r="380">
          <cell r="D380" t="str">
            <v>Enc. &amp; Desenc. Colu [ 0.50 x 0.55 ] m</v>
          </cell>
          <cell r="E380" t="str">
            <v>ml</v>
          </cell>
          <cell r="F380">
            <v>726.27118644067798</v>
          </cell>
          <cell r="G380">
            <v>130.72881355932202</v>
          </cell>
          <cell r="H380">
            <v>857</v>
          </cell>
        </row>
        <row r="381">
          <cell r="D381" t="str">
            <v>Enc. &amp; Desenc. Colu [ 0.50 x 0.60 ] m</v>
          </cell>
          <cell r="E381" t="str">
            <v>ml</v>
          </cell>
          <cell r="F381">
            <v>810.16949152542372</v>
          </cell>
          <cell r="G381">
            <v>145.83050847457628</v>
          </cell>
          <cell r="H381">
            <v>956</v>
          </cell>
        </row>
        <row r="382">
          <cell r="D382" t="str">
            <v>Enc. &amp; Desenc. Colu [ 0.50 x 0.65 ] m</v>
          </cell>
          <cell r="E382" t="str">
            <v>ml</v>
          </cell>
          <cell r="F382">
            <v>782.20338983050851</v>
          </cell>
          <cell r="G382">
            <v>140.79661016949152</v>
          </cell>
          <cell r="H382">
            <v>923</v>
          </cell>
        </row>
        <row r="383">
          <cell r="D383" t="str">
            <v>Enc. &amp; Desenc. Colu [ 0.50 x 0.70 ] m</v>
          </cell>
          <cell r="E383" t="str">
            <v>ml</v>
          </cell>
          <cell r="F383">
            <v>810.16949152542372</v>
          </cell>
          <cell r="G383">
            <v>145.83050847457628</v>
          </cell>
          <cell r="H383">
            <v>956</v>
          </cell>
        </row>
        <row r="384">
          <cell r="D384" t="str">
            <v>Enc. &amp; Desenc. Colu [ 0.50 x 0.75 ] m</v>
          </cell>
          <cell r="E384" t="str">
            <v>ml</v>
          </cell>
          <cell r="F384">
            <v>838.13559322033905</v>
          </cell>
          <cell r="G384">
            <v>150.86440677966101</v>
          </cell>
          <cell r="H384">
            <v>989</v>
          </cell>
        </row>
        <row r="385">
          <cell r="D385" t="str">
            <v>Enc. &amp; Desenc. Colu [ 0.50 x 0.80 ] m</v>
          </cell>
          <cell r="E385" t="str">
            <v>ml</v>
          </cell>
          <cell r="F385">
            <v>866.10169491525426</v>
          </cell>
          <cell r="G385">
            <v>155.89830508474577</v>
          </cell>
          <cell r="H385">
            <v>1022</v>
          </cell>
        </row>
        <row r="386">
          <cell r="D386" t="str">
            <v>Enc. &amp; Desenc. Colu [ 0.55 x 0.55 ] m</v>
          </cell>
          <cell r="E386" t="str">
            <v>ml</v>
          </cell>
          <cell r="F386">
            <v>754.2372881355933</v>
          </cell>
          <cell r="G386">
            <v>135.76271186440678</v>
          </cell>
          <cell r="H386">
            <v>890.00000000000011</v>
          </cell>
        </row>
        <row r="387">
          <cell r="D387" t="str">
            <v>Enc. &amp; Desenc. Colu [ 0.60 x 0.60 ] m</v>
          </cell>
          <cell r="E387" t="str">
            <v>ml</v>
          </cell>
          <cell r="F387">
            <v>810.16949152542372</v>
          </cell>
          <cell r="G387">
            <v>145.83050847457628</v>
          </cell>
          <cell r="H387">
            <v>956</v>
          </cell>
        </row>
        <row r="388">
          <cell r="D388" t="str">
            <v>Enc. &amp; Desenc. Colu [ 0.60 x 0.65 ] m</v>
          </cell>
          <cell r="E388" t="str">
            <v>ml</v>
          </cell>
          <cell r="F388">
            <v>838.13559322033905</v>
          </cell>
          <cell r="G388">
            <v>150.86440677966101</v>
          </cell>
          <cell r="H388">
            <v>989</v>
          </cell>
        </row>
        <row r="389">
          <cell r="D389" t="str">
            <v>Enc. &amp; Desenc. Colu [ 0.60 x 0.70 ] m</v>
          </cell>
          <cell r="E389" t="str">
            <v>ml</v>
          </cell>
          <cell r="F389">
            <v>866.10169491525426</v>
          </cell>
          <cell r="G389">
            <v>155.89830508474577</v>
          </cell>
          <cell r="H389">
            <v>1022</v>
          </cell>
        </row>
        <row r="390">
          <cell r="D390" t="str">
            <v>Enc. &amp; Desenc. Colu [ 0.60 x 0.75 ] m</v>
          </cell>
          <cell r="E390" t="str">
            <v>ml</v>
          </cell>
          <cell r="F390">
            <v>894.06779661016958</v>
          </cell>
          <cell r="G390">
            <v>160.93220338983051</v>
          </cell>
          <cell r="H390">
            <v>1055</v>
          </cell>
        </row>
        <row r="391">
          <cell r="D391" t="str">
            <v>Enc. &amp; Desenc. Colu [ 0.60 x 0.80 ] m</v>
          </cell>
          <cell r="E391" t="str">
            <v>ml</v>
          </cell>
          <cell r="F391">
            <v>922.03389830508479</v>
          </cell>
          <cell r="G391">
            <v>165.96610169491527</v>
          </cell>
          <cell r="H391">
            <v>1088</v>
          </cell>
        </row>
        <row r="392">
          <cell r="D392" t="str">
            <v>Enc. &amp; Desenc. Colu [ 0.65 x 0.65 ] m</v>
          </cell>
          <cell r="E392" t="str">
            <v>ml</v>
          </cell>
          <cell r="F392">
            <v>866.10169491525426</v>
          </cell>
          <cell r="G392">
            <v>155.89830508474577</v>
          </cell>
          <cell r="H392">
            <v>1022</v>
          </cell>
        </row>
        <row r="393">
          <cell r="D393" t="str">
            <v>Enc. &amp; Desenc. Colu [ 0.65 x 0.70 ] m</v>
          </cell>
          <cell r="E393" t="str">
            <v>ml</v>
          </cell>
          <cell r="F393">
            <v>950</v>
          </cell>
          <cell r="G393">
            <v>171</v>
          </cell>
          <cell r="H393">
            <v>1121</v>
          </cell>
        </row>
        <row r="394">
          <cell r="D394" t="str">
            <v>Enc. &amp; Desenc. Colu [ 0.70 x 0.70 ] m</v>
          </cell>
          <cell r="E394" t="str">
            <v>ml</v>
          </cell>
          <cell r="F394">
            <v>922.03389830508479</v>
          </cell>
          <cell r="G394">
            <v>165.96610169491527</v>
          </cell>
          <cell r="H394">
            <v>1088</v>
          </cell>
        </row>
        <row r="395">
          <cell r="D395" t="str">
            <v>Enc. &amp; Desenc. Colu [ 0.70 x 0.75 ] m</v>
          </cell>
          <cell r="E395" t="str">
            <v>ml</v>
          </cell>
          <cell r="F395">
            <v>977.96610169491532</v>
          </cell>
          <cell r="G395">
            <v>176.03389830508476</v>
          </cell>
          <cell r="H395">
            <v>1154</v>
          </cell>
        </row>
        <row r="396">
          <cell r="D396" t="str">
            <v>Enc. &amp; Desenc. Colu [ 0.70 x 0.80 ] m</v>
          </cell>
          <cell r="E396" t="str">
            <v>ml</v>
          </cell>
          <cell r="F396">
            <v>977.96610169491532</v>
          </cell>
          <cell r="G396">
            <v>176.03389830508476</v>
          </cell>
          <cell r="H396">
            <v>1154</v>
          </cell>
        </row>
        <row r="397">
          <cell r="D397" t="str">
            <v>Enc. &amp; Desenc. Colu [ 0.75 x 0.75 ] m</v>
          </cell>
          <cell r="E397" t="str">
            <v>ml</v>
          </cell>
          <cell r="F397">
            <v>977.96610169491532</v>
          </cell>
          <cell r="G397">
            <v>176.03389830508476</v>
          </cell>
          <cell r="H397">
            <v>1154</v>
          </cell>
        </row>
        <row r="398">
          <cell r="D398" t="str">
            <v>Enc. &amp; Desenc. Colu [ 0.75 x 0.80 ] m</v>
          </cell>
          <cell r="E398" t="str">
            <v>ml</v>
          </cell>
          <cell r="F398">
            <v>1033.89830508</v>
          </cell>
          <cell r="G398">
            <v>186.10169491439999</v>
          </cell>
          <cell r="H398">
            <v>1219.9999999944</v>
          </cell>
        </row>
        <row r="399">
          <cell r="D399" t="str">
            <v>Enc. &amp; Desenc. Colu [ 0.80 x 0.100 ] m</v>
          </cell>
          <cell r="E399" t="str">
            <v>ml</v>
          </cell>
          <cell r="F399">
            <v>1033.89830508</v>
          </cell>
          <cell r="G399">
            <v>186.10169491439999</v>
          </cell>
          <cell r="H399">
            <v>1219.9999999944</v>
          </cell>
        </row>
        <row r="400">
          <cell r="D400" t="str">
            <v>Enc. &amp; Desenc. Colu [ 0.80 x 10.20 ] m</v>
          </cell>
          <cell r="E400" t="str">
            <v>ml</v>
          </cell>
          <cell r="F400">
            <v>1033.89830508</v>
          </cell>
          <cell r="G400">
            <v>186.10169491439999</v>
          </cell>
          <cell r="H400">
            <v>1219.9999999944</v>
          </cell>
        </row>
        <row r="401">
          <cell r="D401" t="str">
            <v>Enc. &amp; Desenc. Colu [ 0.80 x 0.80 ] m</v>
          </cell>
          <cell r="E401" t="str">
            <v>ml</v>
          </cell>
          <cell r="F401">
            <v>1033.89830508</v>
          </cell>
          <cell r="G401">
            <v>186.10169491439999</v>
          </cell>
          <cell r="H401">
            <v>1219.9999999944</v>
          </cell>
        </row>
        <row r="402">
          <cell r="D402" t="str">
            <v>Enc. &amp; Desenc. Colu R [ 0.20 x 0.20 ] m</v>
          </cell>
          <cell r="E402" t="str">
            <v>ml</v>
          </cell>
          <cell r="F402">
            <v>372.88135593220341</v>
          </cell>
          <cell r="G402">
            <v>67.118644067796609</v>
          </cell>
          <cell r="H402">
            <v>440</v>
          </cell>
        </row>
        <row r="403">
          <cell r="D403" t="str">
            <v>Enc. &amp; Desenc. Colu R [ 0.25 x 0.25 ] m</v>
          </cell>
          <cell r="E403" t="str">
            <v>ml</v>
          </cell>
          <cell r="F403">
            <v>455.50847457627123</v>
          </cell>
          <cell r="G403">
            <v>81.991525423728817</v>
          </cell>
          <cell r="H403">
            <v>537.5</v>
          </cell>
        </row>
        <row r="404">
          <cell r="D404" t="str">
            <v>Enc. &amp; Desenc. Colu R [ 0.30 x 0.30 ] m</v>
          </cell>
          <cell r="E404" t="str">
            <v>ml</v>
          </cell>
          <cell r="F404">
            <v>538.13559322033905</v>
          </cell>
          <cell r="G404">
            <v>96.864406779661024</v>
          </cell>
          <cell r="H404">
            <v>635.00000000000011</v>
          </cell>
        </row>
        <row r="405">
          <cell r="D405" t="str">
            <v>Enc. &amp; Desenc. Colu R [ 0.35 x 0.35 ] m</v>
          </cell>
          <cell r="E405" t="str">
            <v>ml</v>
          </cell>
          <cell r="F405">
            <v>595.33898305084745</v>
          </cell>
          <cell r="G405">
            <v>107.16101694915254</v>
          </cell>
          <cell r="H405">
            <v>702.5</v>
          </cell>
        </row>
        <row r="406">
          <cell r="D406" t="str">
            <v>Enc. &amp; Desenc. Colu R [ 0.40 x 0.40 ] m</v>
          </cell>
          <cell r="E406" t="str">
            <v>ml</v>
          </cell>
          <cell r="F406">
            <v>652.54237288135596</v>
          </cell>
          <cell r="G406">
            <v>117.45762711864407</v>
          </cell>
          <cell r="H406">
            <v>770</v>
          </cell>
        </row>
        <row r="407">
          <cell r="D407" t="str">
            <v>Enc. &amp; Desenc. Colu R [ 0.45 x 0.45 ] m</v>
          </cell>
          <cell r="E407" t="str">
            <v>ml</v>
          </cell>
          <cell r="F407">
            <v>709.74576271186447</v>
          </cell>
          <cell r="G407">
            <v>127.7542372881356</v>
          </cell>
          <cell r="H407">
            <v>837.50000000000011</v>
          </cell>
        </row>
        <row r="408">
          <cell r="D408" t="str">
            <v>Enc. &amp; Desenc. Colu R [ 0.50 x 0.50 ] m</v>
          </cell>
          <cell r="E408" t="str">
            <v>ml</v>
          </cell>
          <cell r="F408">
            <v>766.94915254237287</v>
          </cell>
          <cell r="G408">
            <v>138.0508474576271</v>
          </cell>
          <cell r="H408">
            <v>905</v>
          </cell>
        </row>
        <row r="409">
          <cell r="D409" t="str">
            <v>Enc. &amp; Desenc. Colu R [ 0.55 x 0.55 ] m</v>
          </cell>
          <cell r="E409" t="str">
            <v>ml</v>
          </cell>
          <cell r="F409">
            <v>824.15254237288138</v>
          </cell>
          <cell r="G409">
            <v>148.34745762711864</v>
          </cell>
          <cell r="H409">
            <v>972.5</v>
          </cell>
        </row>
        <row r="410">
          <cell r="D410" t="str">
            <v>Enc. &amp; Desenc. Colu R [ 0.60 x 0.60 ] m</v>
          </cell>
          <cell r="E410" t="str">
            <v>ml</v>
          </cell>
          <cell r="F410">
            <v>881.3559322033899</v>
          </cell>
          <cell r="G410">
            <v>158.64406779661019</v>
          </cell>
          <cell r="H410">
            <v>1040</v>
          </cell>
        </row>
        <row r="411">
          <cell r="D411" t="str">
            <v>Enc. &amp; Desenc. Colu R [ 0.65 x 0.65 ] m</v>
          </cell>
          <cell r="E411" t="str">
            <v>ml</v>
          </cell>
          <cell r="F411">
            <v>938.55932203389841</v>
          </cell>
          <cell r="G411">
            <v>168.9406779661017</v>
          </cell>
          <cell r="H411">
            <v>1107.5</v>
          </cell>
        </row>
        <row r="412">
          <cell r="D412" t="str">
            <v>Enc. &amp; Desenc. Colu R [ 0.70 x 0.70 ] m</v>
          </cell>
          <cell r="E412" t="str">
            <v>ml</v>
          </cell>
          <cell r="F412">
            <v>995.76271186440681</v>
          </cell>
          <cell r="G412">
            <v>179.23728813559322</v>
          </cell>
          <cell r="H412">
            <v>1175</v>
          </cell>
        </row>
        <row r="413">
          <cell r="D413" t="str">
            <v>Enc. &amp; Desenc. Colu R [ 0.75 x 0.75 ] m</v>
          </cell>
          <cell r="E413" t="str">
            <v>ml</v>
          </cell>
          <cell r="F413">
            <v>1052.9661016949153</v>
          </cell>
          <cell r="G413">
            <v>189.53389830508476</v>
          </cell>
          <cell r="H413">
            <v>1242.5</v>
          </cell>
        </row>
        <row r="414">
          <cell r="D414" t="str">
            <v>Enc. &amp; Desenc. Colu R [ 0.80 x 0.80 ] m</v>
          </cell>
          <cell r="E414" t="str">
            <v>ml</v>
          </cell>
          <cell r="F414">
            <v>1110.1694915254238</v>
          </cell>
          <cell r="G414">
            <v>199.83050847457628</v>
          </cell>
          <cell r="H414">
            <v>1310</v>
          </cell>
        </row>
        <row r="415">
          <cell r="D415" t="str">
            <v>Enc. &amp; Desenc. Colu Tapa y Tapa</v>
          </cell>
          <cell r="E415" t="str">
            <v>ml</v>
          </cell>
          <cell r="F415">
            <v>237.28813559322035</v>
          </cell>
          <cell r="G415">
            <v>42.711864406779661</v>
          </cell>
          <cell r="H415">
            <v>280</v>
          </cell>
        </row>
        <row r="416">
          <cell r="D416" t="str">
            <v>Enc. &amp; Desenc. Dint [ 0.15 x 0.20 ] m</v>
          </cell>
          <cell r="E416" t="str">
            <v>ml</v>
          </cell>
          <cell r="F416">
            <v>266.94915254237287</v>
          </cell>
          <cell r="G416">
            <v>48.050847457627114</v>
          </cell>
          <cell r="H416">
            <v>315</v>
          </cell>
        </row>
        <row r="417">
          <cell r="D417" t="str">
            <v>Enc. &amp; Desenc. Dint [ 0.15 x 0.25 ] m</v>
          </cell>
          <cell r="E417" t="str">
            <v>ml</v>
          </cell>
          <cell r="F417">
            <v>266.94915254237287</v>
          </cell>
          <cell r="G417">
            <v>48.050847457627114</v>
          </cell>
          <cell r="H417">
            <v>315</v>
          </cell>
        </row>
        <row r="418">
          <cell r="D418" t="str">
            <v>Enc. &amp; Desenc. Dint [ 0.15 x 0.30 ] m</v>
          </cell>
          <cell r="E418" t="str">
            <v>ml</v>
          </cell>
          <cell r="F418">
            <v>266.94915254237287</v>
          </cell>
          <cell r="G418">
            <v>48.050847457627114</v>
          </cell>
          <cell r="H418">
            <v>315</v>
          </cell>
        </row>
        <row r="419">
          <cell r="D419" t="str">
            <v>Enc. &amp; Desenc. Dint [ 0.15 x 0.35 ] m</v>
          </cell>
          <cell r="E419" t="str">
            <v>ml</v>
          </cell>
          <cell r="F419">
            <v>266.94915254237287</v>
          </cell>
          <cell r="G419">
            <v>48.050847457627114</v>
          </cell>
          <cell r="H419">
            <v>315</v>
          </cell>
        </row>
        <row r="420">
          <cell r="D420" t="str">
            <v>Enc. &amp; Desenc. Dint [ 0.15 x 0.40 ] m</v>
          </cell>
          <cell r="E420" t="str">
            <v>ml</v>
          </cell>
          <cell r="F420">
            <v>266.94915254237287</v>
          </cell>
          <cell r="G420">
            <v>48.050847457627114</v>
          </cell>
          <cell r="H420">
            <v>315</v>
          </cell>
        </row>
        <row r="421">
          <cell r="D421" t="str">
            <v>Enc. &amp; Desenc. Dint [ 0.15 x 0.45 ] m</v>
          </cell>
          <cell r="E421" t="str">
            <v>ml</v>
          </cell>
          <cell r="F421">
            <v>266.94915254237287</v>
          </cell>
          <cell r="G421">
            <v>48.050847457627114</v>
          </cell>
          <cell r="H421">
            <v>315</v>
          </cell>
        </row>
        <row r="422">
          <cell r="D422" t="str">
            <v>Enc. &amp; Desenc. Dint [ 0.15 x 0.50 ] m</v>
          </cell>
          <cell r="E422" t="str">
            <v>ml</v>
          </cell>
          <cell r="F422">
            <v>266.94915254237287</v>
          </cell>
          <cell r="G422">
            <v>48.050847457627114</v>
          </cell>
          <cell r="H422">
            <v>315</v>
          </cell>
        </row>
        <row r="423">
          <cell r="D423" t="str">
            <v>Enc. &amp; Desenc. Dint [ 0.15 x 0.55 ] m</v>
          </cell>
          <cell r="E423" t="str">
            <v>ml</v>
          </cell>
          <cell r="F423">
            <v>266.94915254237287</v>
          </cell>
          <cell r="G423">
            <v>48.050847457627114</v>
          </cell>
          <cell r="H423">
            <v>315</v>
          </cell>
        </row>
        <row r="424">
          <cell r="D424" t="str">
            <v>Enc. &amp; Desenc. Dint [ 0.20 x 0.55 ] m</v>
          </cell>
          <cell r="E424" t="str">
            <v>ml</v>
          </cell>
          <cell r="F424">
            <v>266.94915254237287</v>
          </cell>
          <cell r="G424">
            <v>48.050847457627114</v>
          </cell>
          <cell r="H424">
            <v>315</v>
          </cell>
        </row>
        <row r="425">
          <cell r="D425" t="str">
            <v>Enc. &amp; Desenc. Dint [ 0.20 x 0.80 ] m</v>
          </cell>
          <cell r="E425" t="str">
            <v>ml</v>
          </cell>
          <cell r="F425">
            <v>266.94915254237287</v>
          </cell>
          <cell r="G425">
            <v>48.050847457627114</v>
          </cell>
          <cell r="H425">
            <v>315</v>
          </cell>
        </row>
        <row r="426">
          <cell r="D426" t="str">
            <v>Enc. &amp; Desenc. Dint Tapa y Tapa</v>
          </cell>
          <cell r="E426" t="str">
            <v>ml</v>
          </cell>
          <cell r="F426">
            <v>156.77966101694915</v>
          </cell>
          <cell r="G426">
            <v>28.220338983050844</v>
          </cell>
          <cell r="H426">
            <v>185</v>
          </cell>
        </row>
        <row r="427">
          <cell r="D427" t="str">
            <v>Enc. &amp; Desenc. Losa [ t= 0.12 ] m</v>
          </cell>
          <cell r="E427" t="str">
            <v>m2</v>
          </cell>
          <cell r="F427">
            <v>264.40677966101697</v>
          </cell>
          <cell r="G427">
            <v>47.593220338983052</v>
          </cell>
          <cell r="H427">
            <v>312</v>
          </cell>
        </row>
        <row r="428">
          <cell r="D428" t="str">
            <v>Enc. &amp; Desenc. Losa [ t= 0.12 ] m, 3.00 ≤ H ≤ 5.00 m</v>
          </cell>
          <cell r="E428" t="str">
            <v>m2</v>
          </cell>
          <cell r="F428">
            <v>22.881355932203391</v>
          </cell>
          <cell r="G428">
            <v>4.1186440677966099</v>
          </cell>
          <cell r="H428">
            <v>27</v>
          </cell>
        </row>
        <row r="429">
          <cell r="D429" t="str">
            <v>Enc. &amp; Desenc. Losa [ t= 0.13 ] m</v>
          </cell>
          <cell r="E429" t="str">
            <v>m2</v>
          </cell>
          <cell r="F429">
            <v>264.40677966101697</v>
          </cell>
          <cell r="G429">
            <v>47.593220338983052</v>
          </cell>
          <cell r="H429">
            <v>312</v>
          </cell>
        </row>
        <row r="430">
          <cell r="D430" t="str">
            <v>Enc. &amp; Desenc. Losa [ t= 0.13 ] m, 3.00 ≤ H ≤ 5.00 m</v>
          </cell>
          <cell r="E430" t="str">
            <v>m2</v>
          </cell>
          <cell r="F430">
            <v>22.881355932203391</v>
          </cell>
          <cell r="G430">
            <v>4.1186440677966099</v>
          </cell>
          <cell r="H430">
            <v>27</v>
          </cell>
        </row>
        <row r="431">
          <cell r="D431" t="str">
            <v>Enc. &amp; Desenc. Losa [ t= 0.15 ] m</v>
          </cell>
          <cell r="E431" t="str">
            <v>m2</v>
          </cell>
          <cell r="F431">
            <v>264.40677966101697</v>
          </cell>
          <cell r="G431">
            <v>47.593220338983052</v>
          </cell>
          <cell r="H431">
            <v>312</v>
          </cell>
        </row>
        <row r="432">
          <cell r="D432" t="str">
            <v>Enc. &amp; Desenc. Losa [ t= 0.18 ] m</v>
          </cell>
          <cell r="E432" t="str">
            <v>m2</v>
          </cell>
          <cell r="F432">
            <v>264.40677966101697</v>
          </cell>
          <cell r="G432">
            <v>47.593220338983052</v>
          </cell>
          <cell r="H432">
            <v>312</v>
          </cell>
        </row>
        <row r="433">
          <cell r="D433" t="str">
            <v>Enc. &amp; Desenc. Losa [ t= 0.20 ] m</v>
          </cell>
          <cell r="E433" t="str">
            <v>m2</v>
          </cell>
          <cell r="F433">
            <v>264.40677966101697</v>
          </cell>
          <cell r="G433">
            <v>47.593220338983052</v>
          </cell>
          <cell r="H433">
            <v>312</v>
          </cell>
        </row>
        <row r="434">
          <cell r="D434" t="str">
            <v>Enc. &amp; Desenc. Losa [ t= 0.25 ] m</v>
          </cell>
          <cell r="E434" t="str">
            <v>m2</v>
          </cell>
          <cell r="F434">
            <v>264.40677966101697</v>
          </cell>
          <cell r="G434">
            <v>47.593220338983052</v>
          </cell>
          <cell r="H434">
            <v>312</v>
          </cell>
        </row>
        <row r="435">
          <cell r="D435" t="str">
            <v>Enc. &amp; Desenc. Losa Incl. [t= 0.12 ] m</v>
          </cell>
          <cell r="E435" t="str">
            <v>m2</v>
          </cell>
          <cell r="F435">
            <v>277.62711864406782</v>
          </cell>
          <cell r="G435">
            <v>49.972881355932209</v>
          </cell>
          <cell r="H435">
            <v>327.60000000000002</v>
          </cell>
        </row>
        <row r="436">
          <cell r="D436" t="str">
            <v>Enc. &amp; Desenc. Losa Incl. [t= 0.12 ] m, 3.00 ≤ H ≤ 5.00 m</v>
          </cell>
          <cell r="E436" t="str">
            <v>m2</v>
          </cell>
          <cell r="F436">
            <v>22.881355932203391</v>
          </cell>
          <cell r="G436">
            <v>4.1186440677966099</v>
          </cell>
          <cell r="H436">
            <v>27</v>
          </cell>
        </row>
        <row r="437">
          <cell r="D437" t="str">
            <v>Enc. &amp; Desenc. Losa Incl. [t= 0.13 ] m</v>
          </cell>
          <cell r="E437" t="str">
            <v>m2</v>
          </cell>
          <cell r="F437">
            <v>277.62711864406782</v>
          </cell>
          <cell r="G437">
            <v>49.972881355932209</v>
          </cell>
          <cell r="H437">
            <v>327.60000000000002</v>
          </cell>
        </row>
        <row r="438">
          <cell r="D438" t="str">
            <v>Enc. &amp; Desenc. Losa Incl. [t= 0.13 ] m, 3.00 ≤ H ≤ 5.00 m</v>
          </cell>
          <cell r="E438" t="str">
            <v>m2</v>
          </cell>
          <cell r="F438">
            <v>22.881355932203391</v>
          </cell>
          <cell r="G438">
            <v>4.1186440677966099</v>
          </cell>
          <cell r="H438">
            <v>27</v>
          </cell>
        </row>
        <row r="439">
          <cell r="D439" t="str">
            <v>Enc. &amp; Desenc. Losa Incl. [t= 0.15 ] m</v>
          </cell>
          <cell r="E439" t="str">
            <v>m2</v>
          </cell>
          <cell r="F439">
            <v>277.62711864406782</v>
          </cell>
          <cell r="G439">
            <v>49.972881355932209</v>
          </cell>
          <cell r="H439">
            <v>327.60000000000002</v>
          </cell>
        </row>
        <row r="440">
          <cell r="D440" t="str">
            <v>Enc. &amp; Desenc. Losa Incl. [t= 0.15 ] m, 3.00 ≤ H ≤ 5.00 m</v>
          </cell>
          <cell r="E440" t="str">
            <v>m2</v>
          </cell>
          <cell r="F440">
            <v>22.881355932203391</v>
          </cell>
          <cell r="G440">
            <v>4.1186440677966099</v>
          </cell>
          <cell r="H440">
            <v>27</v>
          </cell>
        </row>
        <row r="441">
          <cell r="D441" t="str">
            <v>Enc. &amp; Desenc. Muro [ t= 0.10 ] m</v>
          </cell>
          <cell r="E441" t="str">
            <v>m2</v>
          </cell>
          <cell r="F441">
            <v>294.06779661016952</v>
          </cell>
          <cell r="G441">
            <v>52.932203389830512</v>
          </cell>
          <cell r="H441">
            <v>347.00000000000006</v>
          </cell>
        </row>
        <row r="442">
          <cell r="D442" t="str">
            <v>Enc. &amp; Desenc. Muro [ t= 0.15 ] m</v>
          </cell>
          <cell r="E442" t="str">
            <v>m2</v>
          </cell>
          <cell r="F442">
            <v>294.06779661016952</v>
          </cell>
          <cell r="G442">
            <v>52.932203389830512</v>
          </cell>
          <cell r="H442">
            <v>347.00000000000006</v>
          </cell>
        </row>
        <row r="443">
          <cell r="D443" t="str">
            <v>Enc. &amp; Desenc. Muro [ t= 0.20 ] m</v>
          </cell>
          <cell r="E443" t="str">
            <v>m2</v>
          </cell>
          <cell r="F443">
            <v>294.06779661016952</v>
          </cell>
          <cell r="G443">
            <v>52.932203389830512</v>
          </cell>
          <cell r="H443">
            <v>347.00000000000006</v>
          </cell>
        </row>
        <row r="444">
          <cell r="D444" t="str">
            <v>Enc. &amp; Desenc. Muro [ t= 0.25 ] m</v>
          </cell>
          <cell r="E444" t="str">
            <v>m2</v>
          </cell>
          <cell r="F444">
            <v>294.06779661016952</v>
          </cell>
          <cell r="G444">
            <v>52.932203389830512</v>
          </cell>
          <cell r="H444">
            <v>347.00000000000006</v>
          </cell>
        </row>
        <row r="445">
          <cell r="D445" t="str">
            <v>Enc. &amp; Desenc. Muro [ t= 0.30 ] m</v>
          </cell>
          <cell r="E445" t="str">
            <v>m2</v>
          </cell>
          <cell r="F445">
            <v>294.06779661016952</v>
          </cell>
          <cell r="G445">
            <v>52.932203389830512</v>
          </cell>
          <cell r="H445">
            <v>347.00000000000006</v>
          </cell>
        </row>
        <row r="446">
          <cell r="D446" t="str">
            <v>Enc. &amp; Desenc. Muro [ t= 0.325 ] m</v>
          </cell>
          <cell r="E446" t="str">
            <v>m2</v>
          </cell>
          <cell r="F446">
            <v>294.06779661016952</v>
          </cell>
          <cell r="G446">
            <v>52.932203389830512</v>
          </cell>
          <cell r="H446">
            <v>347.00000000000006</v>
          </cell>
        </row>
        <row r="447">
          <cell r="D447" t="str">
            <v>Enc. &amp; Desenc. Muro [ t= 0.33 ] m</v>
          </cell>
          <cell r="E447" t="str">
            <v>m2</v>
          </cell>
          <cell r="F447">
            <v>294.06779661016952</v>
          </cell>
          <cell r="G447">
            <v>52.932203389830512</v>
          </cell>
          <cell r="H447">
            <v>347.00000000000006</v>
          </cell>
        </row>
        <row r="448">
          <cell r="D448" t="str">
            <v>Enc. &amp; Desenc. Muro [ t= 0.35 ] m</v>
          </cell>
          <cell r="E448" t="str">
            <v>m2</v>
          </cell>
          <cell r="F448">
            <v>294.06779661016952</v>
          </cell>
          <cell r="G448">
            <v>52.932203389830512</v>
          </cell>
          <cell r="H448">
            <v>347.00000000000006</v>
          </cell>
        </row>
        <row r="449">
          <cell r="D449" t="str">
            <v>Enc. &amp; Desenc. Muro [ t= 0.375 ] m</v>
          </cell>
          <cell r="E449" t="str">
            <v>m2</v>
          </cell>
          <cell r="F449">
            <v>294.06779661016952</v>
          </cell>
          <cell r="G449">
            <v>52.932203389830512</v>
          </cell>
          <cell r="H449">
            <v>347.00000000000006</v>
          </cell>
        </row>
        <row r="450">
          <cell r="D450" t="str">
            <v>Enc. &amp; Desenc. Muro [ t= 0.40 ] m</v>
          </cell>
          <cell r="E450" t="str">
            <v>m2</v>
          </cell>
          <cell r="F450">
            <v>329.59322033898309</v>
          </cell>
          <cell r="G450">
            <v>59.326779661016957</v>
          </cell>
          <cell r="H450">
            <v>388.92000000000007</v>
          </cell>
        </row>
        <row r="451">
          <cell r="D451" t="str">
            <v>Enc. &amp; Desenc. Muro [ t= 0.43 ] m</v>
          </cell>
          <cell r="E451" t="str">
            <v>m2</v>
          </cell>
          <cell r="F451">
            <v>329.59322033898309</v>
          </cell>
          <cell r="G451">
            <v>59.326779661016957</v>
          </cell>
          <cell r="H451">
            <v>388.92000000000007</v>
          </cell>
        </row>
        <row r="452">
          <cell r="D452" t="str">
            <v>Enc. &amp; Desenc. Muro [ t= 0.45 ] m</v>
          </cell>
          <cell r="E452" t="str">
            <v>m2</v>
          </cell>
          <cell r="F452">
            <v>329.59322033898309</v>
          </cell>
          <cell r="G452">
            <v>59.326779661016957</v>
          </cell>
          <cell r="H452">
            <v>388.92000000000007</v>
          </cell>
        </row>
        <row r="453">
          <cell r="D453" t="str">
            <v>Enc. &amp; Desenc. Muro [ t= 0.475 ] m</v>
          </cell>
          <cell r="E453" t="str">
            <v>m2</v>
          </cell>
          <cell r="F453">
            <v>329.59322033898309</v>
          </cell>
          <cell r="G453">
            <v>59.326779661016957</v>
          </cell>
          <cell r="H453">
            <v>388.92000000000007</v>
          </cell>
        </row>
        <row r="454">
          <cell r="D454" t="str">
            <v>Enc. &amp; Desenc. Muro [ t= 0.48 ] m</v>
          </cell>
          <cell r="E454" t="str">
            <v>m2</v>
          </cell>
          <cell r="F454">
            <v>329.59322033898309</v>
          </cell>
          <cell r="G454">
            <v>59.326779661016957</v>
          </cell>
          <cell r="H454">
            <v>388.92000000000007</v>
          </cell>
        </row>
        <row r="455">
          <cell r="D455" t="str">
            <v>Enc. &amp; Desenc. Muro [ t= 0.50 ] m</v>
          </cell>
          <cell r="E455" t="str">
            <v>m2</v>
          </cell>
          <cell r="F455">
            <v>329.59322033898309</v>
          </cell>
          <cell r="G455">
            <v>59.326779661016957</v>
          </cell>
          <cell r="H455">
            <v>388.92000000000007</v>
          </cell>
        </row>
        <row r="456">
          <cell r="D456" t="str">
            <v>Enc. &amp; Desenc. Muro [ t= 0.55 ] m</v>
          </cell>
          <cell r="E456" t="str">
            <v>m2</v>
          </cell>
          <cell r="F456">
            <v>329.59322033898309</v>
          </cell>
          <cell r="G456">
            <v>59.326779661016957</v>
          </cell>
          <cell r="H456">
            <v>388.92000000000007</v>
          </cell>
        </row>
        <row r="457">
          <cell r="D457" t="str">
            <v>Enc. &amp; Desenc. Muro [ t= 0.60 ] m</v>
          </cell>
          <cell r="E457" t="str">
            <v>m2</v>
          </cell>
          <cell r="F457">
            <v>329.59322033898309</v>
          </cell>
          <cell r="G457">
            <v>59.326779661016957</v>
          </cell>
          <cell r="H457">
            <v>388.92000000000007</v>
          </cell>
        </row>
        <row r="458">
          <cell r="D458" t="str">
            <v>Enc. &amp; Desenc. Muro [ t= 0.80 ] m</v>
          </cell>
          <cell r="E458" t="str">
            <v>m2</v>
          </cell>
          <cell r="F458">
            <v>329.59322033898309</v>
          </cell>
          <cell r="G458">
            <v>59.326779661016957</v>
          </cell>
          <cell r="H458">
            <v>388.92000000000007</v>
          </cell>
        </row>
        <row r="459">
          <cell r="D459" t="str">
            <v>Enc. &amp; Desenc. Muro Curvo [ t= 0.15 ] m</v>
          </cell>
          <cell r="E459" t="str">
            <v>m2</v>
          </cell>
          <cell r="F459">
            <v>398.30508474576271</v>
          </cell>
          <cell r="G459">
            <v>71.694915254237287</v>
          </cell>
          <cell r="H459">
            <v>470</v>
          </cell>
        </row>
        <row r="460">
          <cell r="D460" t="str">
            <v>Enc. &amp; Desenc. Muro Curvo [ t= 0.20 ] m</v>
          </cell>
          <cell r="E460" t="str">
            <v>m2</v>
          </cell>
          <cell r="F460">
            <v>398.30508474576271</v>
          </cell>
          <cell r="G460">
            <v>71.694915254237287</v>
          </cell>
          <cell r="H460">
            <v>470</v>
          </cell>
        </row>
        <row r="461">
          <cell r="D461" t="str">
            <v>Enc. &amp; Desenc. Muro Curvo [ t= 0.25 ] m</v>
          </cell>
          <cell r="E461" t="str">
            <v>m2</v>
          </cell>
          <cell r="F461">
            <v>398.30508474576271</v>
          </cell>
          <cell r="G461">
            <v>71.694915254237287</v>
          </cell>
          <cell r="H461">
            <v>470</v>
          </cell>
        </row>
        <row r="462">
          <cell r="D462" t="str">
            <v>Enc. &amp; Desenc. Muro Curvo [ t= 0.30 ] m</v>
          </cell>
          <cell r="E462" t="str">
            <v>m2</v>
          </cell>
          <cell r="F462">
            <v>398.30508474576271</v>
          </cell>
          <cell r="G462">
            <v>71.694915254237287</v>
          </cell>
          <cell r="H462">
            <v>470</v>
          </cell>
        </row>
        <row r="463">
          <cell r="D463" t="str">
            <v>Enc. &amp; Desenc. Muro Curvo [ t= 0.325 ] m</v>
          </cell>
          <cell r="E463" t="str">
            <v>m2</v>
          </cell>
          <cell r="F463">
            <v>398.30508474576271</v>
          </cell>
          <cell r="G463">
            <v>71.694915254237287</v>
          </cell>
          <cell r="H463">
            <v>470</v>
          </cell>
        </row>
        <row r="464">
          <cell r="D464" t="str">
            <v>Enc. &amp; Desenc. Muro Curvo [ t= 0.33 ] m</v>
          </cell>
          <cell r="E464" t="str">
            <v>m2</v>
          </cell>
          <cell r="F464">
            <v>398.30508474576271</v>
          </cell>
          <cell r="G464">
            <v>71.694915254237287</v>
          </cell>
          <cell r="H464">
            <v>470</v>
          </cell>
        </row>
        <row r="465">
          <cell r="D465" t="str">
            <v>Enc. &amp; Desenc. Muro Curvo [ t= 0.35 ] m</v>
          </cell>
          <cell r="E465" t="str">
            <v>m2</v>
          </cell>
          <cell r="F465">
            <v>398.30508474576271</v>
          </cell>
          <cell r="G465">
            <v>71.694915254237287</v>
          </cell>
          <cell r="H465">
            <v>470</v>
          </cell>
        </row>
        <row r="466">
          <cell r="D466" t="str">
            <v>Enc. &amp; Desenc. Muro Curvo [ t= 0.375 ] m</v>
          </cell>
          <cell r="E466" t="str">
            <v>m2</v>
          </cell>
          <cell r="F466">
            <v>398.30508474576271</v>
          </cell>
          <cell r="G466">
            <v>71.694915254237287</v>
          </cell>
          <cell r="H466">
            <v>470</v>
          </cell>
        </row>
        <row r="467">
          <cell r="D467" t="str">
            <v>Enc. &amp; Desenc. Muro Curvo [ t= 0.40 ] m</v>
          </cell>
          <cell r="E467" t="str">
            <v>m2</v>
          </cell>
          <cell r="F467">
            <v>398.30508474576271</v>
          </cell>
          <cell r="G467">
            <v>71.694915254237287</v>
          </cell>
          <cell r="H467">
            <v>470</v>
          </cell>
        </row>
        <row r="468">
          <cell r="D468" t="str">
            <v>Enc. &amp; Desenc. Muro Curvo [ t= 0.43 ] m</v>
          </cell>
          <cell r="E468" t="str">
            <v>m2</v>
          </cell>
          <cell r="F468">
            <v>398.30508474576271</v>
          </cell>
          <cell r="G468">
            <v>71.694915254237287</v>
          </cell>
          <cell r="H468">
            <v>470</v>
          </cell>
        </row>
        <row r="469">
          <cell r="D469" t="str">
            <v>Enc. &amp; Desenc. Muro Curvo [ t= 0.45 ] m</v>
          </cell>
          <cell r="E469" t="str">
            <v>m2</v>
          </cell>
          <cell r="F469">
            <v>398.30508474576271</v>
          </cell>
          <cell r="G469">
            <v>71.694915254237287</v>
          </cell>
          <cell r="H469">
            <v>470</v>
          </cell>
        </row>
        <row r="470">
          <cell r="D470" t="str">
            <v>Enc. &amp; Desenc. Muro Curvo [ t= 0.475 ] m</v>
          </cell>
          <cell r="E470" t="str">
            <v>m2</v>
          </cell>
          <cell r="F470">
            <v>398.30508474576271</v>
          </cell>
          <cell r="G470">
            <v>71.694915254237287</v>
          </cell>
          <cell r="H470">
            <v>470</v>
          </cell>
        </row>
        <row r="471">
          <cell r="D471" t="str">
            <v>Enc. &amp; Desenc. Muro Curvo [ t= 0.48 ] m</v>
          </cell>
          <cell r="E471" t="str">
            <v>m2</v>
          </cell>
          <cell r="F471">
            <v>398.30508474576271</v>
          </cell>
          <cell r="G471">
            <v>71.694915254237287</v>
          </cell>
          <cell r="H471">
            <v>470</v>
          </cell>
        </row>
        <row r="472">
          <cell r="D472" t="str">
            <v>Enc. &amp; Desenc. Muro Curvo [ t= 0.50 ] m</v>
          </cell>
          <cell r="E472" t="str">
            <v>m2</v>
          </cell>
          <cell r="F472">
            <v>398.30508474576271</v>
          </cell>
          <cell r="G472">
            <v>71.694915254237287</v>
          </cell>
          <cell r="H472">
            <v>470</v>
          </cell>
        </row>
        <row r="473">
          <cell r="D473" t="str">
            <v>Enc. &amp; Desenc. Muro Curvo [ t= 0.55 ] m</v>
          </cell>
          <cell r="E473" t="str">
            <v>m2</v>
          </cell>
          <cell r="F473">
            <v>398.30508474576271</v>
          </cell>
          <cell r="G473">
            <v>71.694915254237287</v>
          </cell>
          <cell r="H473">
            <v>470</v>
          </cell>
        </row>
        <row r="474">
          <cell r="D474" t="str">
            <v>Enc. &amp; Desenc. Muro Curvo [ t= 0.60 ] m</v>
          </cell>
          <cell r="E474" t="str">
            <v>m2</v>
          </cell>
          <cell r="F474">
            <v>398.30508474576271</v>
          </cell>
          <cell r="G474">
            <v>71.694915254237287</v>
          </cell>
          <cell r="H474">
            <v>470</v>
          </cell>
        </row>
        <row r="475">
          <cell r="D475" t="str">
            <v>Enc. &amp; Desenc. Muro Curvo [ t= 0.80 ] m</v>
          </cell>
          <cell r="E475" t="str">
            <v>m2</v>
          </cell>
          <cell r="F475">
            <v>398.30508474576271</v>
          </cell>
          <cell r="G475">
            <v>71.694915254237287</v>
          </cell>
          <cell r="H475">
            <v>470</v>
          </cell>
        </row>
        <row r="476">
          <cell r="D476" t="str">
            <v>Enc. &amp; Desenc. Tramo Escalones [1.00] m.</v>
          </cell>
          <cell r="E476" t="str">
            <v>Ud</v>
          </cell>
          <cell r="F476">
            <v>42.372881355932208</v>
          </cell>
          <cell r="G476">
            <v>7.6271186440677967</v>
          </cell>
          <cell r="H476">
            <v>50.000000000000007</v>
          </cell>
        </row>
        <row r="477">
          <cell r="D477" t="str">
            <v>Enc. &amp; Desenc. Tramo Rampa</v>
          </cell>
          <cell r="E477" t="str">
            <v>Ud</v>
          </cell>
          <cell r="F477">
            <v>4201.6949152542375</v>
          </cell>
          <cell r="G477">
            <v>756.30508474576277</v>
          </cell>
          <cell r="H477">
            <v>4958</v>
          </cell>
        </row>
        <row r="478">
          <cell r="D478" t="str">
            <v>Enc. &amp; Desenc. Viga [ 0.10 x 0.20 ] m</v>
          </cell>
          <cell r="E478" t="str">
            <v>ml</v>
          </cell>
          <cell r="F478">
            <v>237.28813559322035</v>
          </cell>
          <cell r="G478">
            <v>42.711864406779661</v>
          </cell>
          <cell r="H478">
            <v>280</v>
          </cell>
        </row>
        <row r="479">
          <cell r="D479" t="str">
            <v>Enc. &amp; Desenc. Viga [ 0.15 x 1050 ] m</v>
          </cell>
          <cell r="E479" t="str">
            <v>ml</v>
          </cell>
          <cell r="F479">
            <v>369.08474576271186</v>
          </cell>
          <cell r="G479">
            <v>66.435254237288135</v>
          </cell>
          <cell r="H479">
            <v>435.52</v>
          </cell>
        </row>
        <row r="480">
          <cell r="D480" t="str">
            <v>Enc. &amp; Desenc. Viga [ 0.15 x 0.20 ] m</v>
          </cell>
          <cell r="E480" t="str">
            <v>ml</v>
          </cell>
          <cell r="F480">
            <v>266.94915254237287</v>
          </cell>
          <cell r="G480">
            <v>48.050847457627114</v>
          </cell>
          <cell r="H480">
            <v>315</v>
          </cell>
        </row>
        <row r="481">
          <cell r="D481" t="str">
            <v>Enc. &amp; Desenc. Viga [ 0.15 x 0.30 ] m</v>
          </cell>
          <cell r="E481" t="str">
            <v>ml</v>
          </cell>
          <cell r="F481">
            <v>266.94915254237287</v>
          </cell>
          <cell r="G481">
            <v>48.050847457627114</v>
          </cell>
          <cell r="H481">
            <v>315</v>
          </cell>
        </row>
        <row r="482">
          <cell r="D482" t="str">
            <v>Enc. &amp; Desenc. Viga [ 0.15 x 0.35 ] m</v>
          </cell>
          <cell r="E482" t="str">
            <v>ml</v>
          </cell>
          <cell r="F482">
            <v>266.94915254237287</v>
          </cell>
          <cell r="G482">
            <v>48.050847457627114</v>
          </cell>
          <cell r="H482">
            <v>315</v>
          </cell>
        </row>
        <row r="483">
          <cell r="D483" t="str">
            <v>Enc. &amp; Desenc. Viga [ 0.15 x 0.40 ] m</v>
          </cell>
          <cell r="E483" t="str">
            <v>ml</v>
          </cell>
          <cell r="F483">
            <v>266.94915254237287</v>
          </cell>
          <cell r="G483">
            <v>48.050847457627114</v>
          </cell>
          <cell r="H483">
            <v>315</v>
          </cell>
        </row>
        <row r="484">
          <cell r="D484" t="str">
            <v>Enc. &amp; Desenc. Viga [ 0.15 x 0.45 ] m</v>
          </cell>
          <cell r="E484" t="str">
            <v>ml</v>
          </cell>
          <cell r="F484">
            <v>360.16949152542372</v>
          </cell>
          <cell r="G484">
            <v>64.830508474576263</v>
          </cell>
          <cell r="H484">
            <v>425</v>
          </cell>
        </row>
        <row r="485">
          <cell r="D485" t="str">
            <v>Enc. &amp; Desenc. Viga [ 0.20 x 1.025 ] m</v>
          </cell>
          <cell r="E485" t="str">
            <v>ml</v>
          </cell>
          <cell r="F485">
            <v>1012.7118644067797</v>
          </cell>
          <cell r="G485">
            <v>182.28813559322035</v>
          </cell>
          <cell r="H485">
            <v>1195</v>
          </cell>
        </row>
        <row r="486">
          <cell r="D486" t="str">
            <v>Enc. &amp; Desenc. Viga [ 0.20 x 0.20 ] m</v>
          </cell>
          <cell r="E486" t="str">
            <v>ml</v>
          </cell>
          <cell r="F486">
            <v>266.94915254237287</v>
          </cell>
          <cell r="G486">
            <v>48.050847457627114</v>
          </cell>
          <cell r="H486">
            <v>315</v>
          </cell>
        </row>
        <row r="487">
          <cell r="D487" t="str">
            <v>Enc. &amp; Desenc. Viga [ 0.20 x 0.25 ] m</v>
          </cell>
          <cell r="E487" t="str">
            <v>ml</v>
          </cell>
          <cell r="F487">
            <v>266.94915254237287</v>
          </cell>
          <cell r="G487">
            <v>48.050847457627114</v>
          </cell>
          <cell r="H487">
            <v>315</v>
          </cell>
        </row>
        <row r="488">
          <cell r="D488" t="str">
            <v>Enc. &amp; Desenc. Viga [ 0.20 x 0.30 ] m</v>
          </cell>
          <cell r="E488" t="str">
            <v>ml</v>
          </cell>
          <cell r="F488">
            <v>266.94915254237287</v>
          </cell>
          <cell r="G488">
            <v>48.050847457627114</v>
          </cell>
          <cell r="H488">
            <v>315</v>
          </cell>
        </row>
        <row r="489">
          <cell r="D489" t="str">
            <v>Enc. &amp; Desenc. Viga [ 0.20 x 0.35 ] m</v>
          </cell>
          <cell r="E489" t="str">
            <v>ml</v>
          </cell>
          <cell r="F489">
            <v>266.94915254237287</v>
          </cell>
          <cell r="G489">
            <v>48.050847457627114</v>
          </cell>
          <cell r="H489">
            <v>315</v>
          </cell>
        </row>
        <row r="490">
          <cell r="D490" t="str">
            <v>Enc. &amp; Desenc. Viga [ 0.20 x 0.40 ] m</v>
          </cell>
          <cell r="E490" t="str">
            <v>ml</v>
          </cell>
          <cell r="F490">
            <v>266.94915254237287</v>
          </cell>
          <cell r="G490">
            <v>48.050847457627114</v>
          </cell>
          <cell r="H490">
            <v>315</v>
          </cell>
        </row>
        <row r="491">
          <cell r="D491" t="str">
            <v>Enc. &amp; Desenc. Viga [ 0.20 x 0.45 ] m</v>
          </cell>
          <cell r="E491" t="str">
            <v>ml</v>
          </cell>
          <cell r="F491">
            <v>360.16949152542372</v>
          </cell>
          <cell r="G491">
            <v>64.830508474576263</v>
          </cell>
          <cell r="H491">
            <v>425</v>
          </cell>
        </row>
        <row r="492">
          <cell r="D492" t="str">
            <v>Enc. &amp; Desenc. Viga [ 0.20 x 0.50 ] m</v>
          </cell>
          <cell r="E492" t="str">
            <v>ml</v>
          </cell>
          <cell r="F492">
            <v>453.38983050799999</v>
          </cell>
          <cell r="G492">
            <v>81.61016949143999</v>
          </cell>
          <cell r="H492">
            <v>534.99999999943998</v>
          </cell>
        </row>
        <row r="493">
          <cell r="D493" t="str">
            <v>Enc. &amp; Desenc. Viga [ 0.20 x 0.55 ] m</v>
          </cell>
          <cell r="E493" t="str">
            <v>ml</v>
          </cell>
          <cell r="F493">
            <v>546.61016949152543</v>
          </cell>
          <cell r="G493">
            <v>98.389830508474574</v>
          </cell>
          <cell r="H493">
            <v>645</v>
          </cell>
        </row>
        <row r="494">
          <cell r="D494" t="str">
            <v>Enc. &amp; Desenc. Viga [ 0.20 x 0.60 ] m</v>
          </cell>
          <cell r="E494" t="str">
            <v>ml</v>
          </cell>
          <cell r="F494">
            <v>639.83050847457628</v>
          </cell>
          <cell r="G494">
            <v>115.16949152542372</v>
          </cell>
          <cell r="H494">
            <v>755</v>
          </cell>
        </row>
        <row r="495">
          <cell r="D495" t="str">
            <v>Enc. &amp; Desenc. Viga [ 0.20 x 0.65 ] m</v>
          </cell>
          <cell r="E495" t="str">
            <v>ml</v>
          </cell>
          <cell r="F495">
            <v>733.05084745762713</v>
          </cell>
          <cell r="G495">
            <v>131.94915254237287</v>
          </cell>
          <cell r="H495">
            <v>865</v>
          </cell>
        </row>
        <row r="496">
          <cell r="D496" t="str">
            <v>Enc. &amp; Desenc. Viga [ 0.20 x 0.70 ] m</v>
          </cell>
          <cell r="E496" t="str">
            <v>ml</v>
          </cell>
          <cell r="F496">
            <v>826.27118644067798</v>
          </cell>
          <cell r="G496">
            <v>148.72881355932202</v>
          </cell>
          <cell r="H496">
            <v>975</v>
          </cell>
        </row>
        <row r="497">
          <cell r="D497" t="str">
            <v>Enc. &amp; Desenc. Viga [ 0.20 x 0.75 ] m</v>
          </cell>
          <cell r="E497" t="str">
            <v>ml</v>
          </cell>
          <cell r="F497">
            <v>919.49152542372883</v>
          </cell>
          <cell r="G497">
            <v>165.5084745762712</v>
          </cell>
          <cell r="H497">
            <v>1085</v>
          </cell>
        </row>
        <row r="498">
          <cell r="D498" t="str">
            <v>Enc. &amp; Desenc. Viga [ 0.20 x 0.80 ] m</v>
          </cell>
          <cell r="E498" t="str">
            <v>ml</v>
          </cell>
          <cell r="F498">
            <v>1012.7118644067797</v>
          </cell>
          <cell r="G498">
            <v>182.28813559322035</v>
          </cell>
          <cell r="H498">
            <v>1195</v>
          </cell>
        </row>
        <row r="499">
          <cell r="D499" t="str">
            <v>Enc. &amp; Desenc. Viga [ 0.25 x 0.25 ] m</v>
          </cell>
          <cell r="E499" t="str">
            <v>ml</v>
          </cell>
          <cell r="F499">
            <v>266.94915254237287</v>
          </cell>
          <cell r="G499">
            <v>48.050847457627114</v>
          </cell>
          <cell r="H499">
            <v>315</v>
          </cell>
        </row>
        <row r="500">
          <cell r="D500" t="str">
            <v>Enc. &amp; Desenc. Viga [ 0.25 x 0.30 ] m</v>
          </cell>
          <cell r="E500" t="str">
            <v>ml</v>
          </cell>
          <cell r="F500">
            <v>266.94915254237287</v>
          </cell>
          <cell r="G500">
            <v>48.050847457627114</v>
          </cell>
          <cell r="H500">
            <v>315</v>
          </cell>
        </row>
        <row r="501">
          <cell r="D501" t="str">
            <v>Enc. &amp; Desenc. Viga [ 0.25 x 0.35 ] m</v>
          </cell>
          <cell r="E501" t="str">
            <v>ml</v>
          </cell>
          <cell r="F501">
            <v>360.16949152542372</v>
          </cell>
          <cell r="G501">
            <v>64.830508474576263</v>
          </cell>
          <cell r="H501">
            <v>425</v>
          </cell>
        </row>
        <row r="502">
          <cell r="D502" t="str">
            <v>Enc. &amp; Desenc. Viga [ 0.25 x 0.40 ] m</v>
          </cell>
          <cell r="E502" t="str">
            <v>ml</v>
          </cell>
          <cell r="F502">
            <v>453.38983050799999</v>
          </cell>
          <cell r="G502">
            <v>81.61016949143999</v>
          </cell>
          <cell r="H502">
            <v>534.99999999943998</v>
          </cell>
        </row>
        <row r="503">
          <cell r="D503" t="str">
            <v>Enc. &amp; Desenc. Viga [ 0.25 x 0.45 ] m</v>
          </cell>
          <cell r="E503" t="str">
            <v>ml</v>
          </cell>
          <cell r="F503">
            <v>360.16949152542372</v>
          </cell>
          <cell r="G503">
            <v>64.830508474576263</v>
          </cell>
          <cell r="H503">
            <v>425</v>
          </cell>
        </row>
        <row r="504">
          <cell r="D504" t="str">
            <v>Enc. &amp; Desenc. Viga [ 0.25 x 0.50 ] m</v>
          </cell>
          <cell r="E504" t="str">
            <v>ml</v>
          </cell>
          <cell r="F504">
            <v>453.38983050799999</v>
          </cell>
          <cell r="G504">
            <v>81.61016949143999</v>
          </cell>
          <cell r="H504">
            <v>534.99999999943998</v>
          </cell>
        </row>
        <row r="505">
          <cell r="D505" t="str">
            <v>Enc. &amp; Desenc. Viga [ 0.25 x 0.55 ] m</v>
          </cell>
          <cell r="E505" t="str">
            <v>ml</v>
          </cell>
          <cell r="F505">
            <v>546.61016949152543</v>
          </cell>
          <cell r="G505">
            <v>98.389830508474574</v>
          </cell>
          <cell r="H505">
            <v>645</v>
          </cell>
        </row>
        <row r="506">
          <cell r="D506" t="str">
            <v>Enc. &amp; Desenc. Viga [ 0.25 x 0.60 ] m</v>
          </cell>
          <cell r="E506" t="str">
            <v>ml</v>
          </cell>
          <cell r="F506">
            <v>639.83050847457628</v>
          </cell>
          <cell r="G506">
            <v>115.16949152542372</v>
          </cell>
          <cell r="H506">
            <v>755</v>
          </cell>
        </row>
        <row r="507">
          <cell r="D507" t="str">
            <v>Enc. &amp; Desenc. Viga [ 0.25 x 0.65 ] m</v>
          </cell>
          <cell r="E507" t="str">
            <v>ml</v>
          </cell>
          <cell r="F507">
            <v>733.05084745762713</v>
          </cell>
          <cell r="G507">
            <v>131.94915254237287</v>
          </cell>
          <cell r="H507">
            <v>865</v>
          </cell>
        </row>
        <row r="508">
          <cell r="D508" t="str">
            <v>Enc. &amp; Desenc. Viga [ 0.25 x 0.70 ] m</v>
          </cell>
          <cell r="E508" t="str">
            <v>ml</v>
          </cell>
          <cell r="F508">
            <v>826.27118644067798</v>
          </cell>
          <cell r="G508">
            <v>148.72881355932202</v>
          </cell>
          <cell r="H508">
            <v>975</v>
          </cell>
        </row>
        <row r="509">
          <cell r="D509" t="str">
            <v>Enc. &amp; Desenc. Viga [ 0.25 x 0.75 ] m</v>
          </cell>
          <cell r="E509" t="str">
            <v>ml</v>
          </cell>
          <cell r="F509">
            <v>919.49152542372883</v>
          </cell>
          <cell r="G509">
            <v>165.5084745762712</v>
          </cell>
          <cell r="H509">
            <v>1085</v>
          </cell>
        </row>
        <row r="510">
          <cell r="D510" t="str">
            <v>Enc. &amp; Desenc. Viga [ 0.25 x 0.80 ] m</v>
          </cell>
          <cell r="E510" t="str">
            <v>ml</v>
          </cell>
          <cell r="F510">
            <v>1012.7118644067797</v>
          </cell>
          <cell r="G510">
            <v>182.28813559322035</v>
          </cell>
          <cell r="H510">
            <v>1195</v>
          </cell>
        </row>
        <row r="511">
          <cell r="D511" t="str">
            <v>Enc. &amp; Desenc. Viga [ 0.30 x 0.30 ] m</v>
          </cell>
          <cell r="E511" t="str">
            <v>ml</v>
          </cell>
          <cell r="F511">
            <v>360.16949152542372</v>
          </cell>
          <cell r="G511">
            <v>64.830508474576263</v>
          </cell>
          <cell r="H511">
            <v>425</v>
          </cell>
        </row>
        <row r="512">
          <cell r="D512" t="str">
            <v>Enc. &amp; Desenc. Viga [ 0.30 x 0.35 ] m</v>
          </cell>
          <cell r="E512" t="str">
            <v>ml</v>
          </cell>
          <cell r="F512">
            <v>360.16949152542372</v>
          </cell>
          <cell r="G512">
            <v>64.830508474576263</v>
          </cell>
          <cell r="H512">
            <v>425</v>
          </cell>
        </row>
        <row r="513">
          <cell r="D513" t="str">
            <v>Enc. &amp; Desenc. Viga [ 0.30 x 0.40 ] m</v>
          </cell>
          <cell r="E513" t="str">
            <v>ml</v>
          </cell>
          <cell r="F513">
            <v>360.16949152542372</v>
          </cell>
          <cell r="G513">
            <v>64.830508474576263</v>
          </cell>
          <cell r="H513">
            <v>425</v>
          </cell>
        </row>
        <row r="514">
          <cell r="D514" t="str">
            <v>Enc. &amp; Desenc. Viga [ 0.30 x 0.45 ] m</v>
          </cell>
          <cell r="E514" t="str">
            <v>ml</v>
          </cell>
          <cell r="F514">
            <v>453.38983050799999</v>
          </cell>
          <cell r="G514">
            <v>81.61016949143999</v>
          </cell>
          <cell r="H514">
            <v>534.99999999943998</v>
          </cell>
        </row>
        <row r="515">
          <cell r="D515" t="str">
            <v>Enc. &amp; Desenc. Viga [ 0.30 x 0.50 ] m</v>
          </cell>
          <cell r="E515" t="str">
            <v>ml</v>
          </cell>
          <cell r="F515">
            <v>546.61016949152543</v>
          </cell>
          <cell r="G515">
            <v>98.389830508474574</v>
          </cell>
          <cell r="H515">
            <v>645</v>
          </cell>
        </row>
        <row r="516">
          <cell r="D516" t="str">
            <v>Enc. &amp; Desenc. Viga [ 0.30 x 0.55 ] m</v>
          </cell>
          <cell r="E516" t="str">
            <v>ml</v>
          </cell>
          <cell r="F516">
            <v>639.83050847457628</v>
          </cell>
          <cell r="G516">
            <v>115.16949152542372</v>
          </cell>
          <cell r="H516">
            <v>755</v>
          </cell>
        </row>
        <row r="517">
          <cell r="D517" t="str">
            <v>Enc. &amp; Desenc. Viga [ 0.30 x 0.60 ] m</v>
          </cell>
          <cell r="E517" t="str">
            <v>ml</v>
          </cell>
          <cell r="F517">
            <v>733.05084745762713</v>
          </cell>
          <cell r="G517">
            <v>131.94915254237287</v>
          </cell>
          <cell r="H517">
            <v>865</v>
          </cell>
        </row>
        <row r="518">
          <cell r="D518" t="str">
            <v>Enc. &amp; Desenc. Viga [ 0.30 x 0.65 ] m</v>
          </cell>
          <cell r="E518" t="str">
            <v>ml</v>
          </cell>
          <cell r="F518">
            <v>826.27118644067798</v>
          </cell>
          <cell r="G518">
            <v>148.72881355932202</v>
          </cell>
          <cell r="H518">
            <v>975</v>
          </cell>
        </row>
        <row r="519">
          <cell r="D519" t="str">
            <v>Enc. &amp; Desenc. Viga [ 0.30 x 0.70 ] m</v>
          </cell>
          <cell r="E519" t="str">
            <v>ml</v>
          </cell>
          <cell r="F519">
            <v>919.49152542372883</v>
          </cell>
          <cell r="G519">
            <v>165.5084745762712</v>
          </cell>
          <cell r="H519">
            <v>1085</v>
          </cell>
        </row>
        <row r="520">
          <cell r="D520" t="str">
            <v>Enc. &amp; Desenc. Viga [ 0.30 x 0.75 ] m</v>
          </cell>
          <cell r="E520" t="str">
            <v>ml</v>
          </cell>
          <cell r="F520">
            <v>1012.7118644067797</v>
          </cell>
          <cell r="G520">
            <v>182.28813559322035</v>
          </cell>
          <cell r="H520">
            <v>1195</v>
          </cell>
        </row>
        <row r="521">
          <cell r="D521" t="str">
            <v>Enc. &amp; Desenc. Viga [ 0.30 x 0.80 ] m</v>
          </cell>
          <cell r="E521" t="str">
            <v>ml</v>
          </cell>
          <cell r="F521">
            <v>1199.1525423728815</v>
          </cell>
          <cell r="G521">
            <v>215.84745762711867</v>
          </cell>
          <cell r="H521">
            <v>1415.0000000000002</v>
          </cell>
        </row>
        <row r="522">
          <cell r="D522" t="str">
            <v>Enc. &amp; Desenc. Viga [ 0.35 x 0.35 ] m</v>
          </cell>
          <cell r="E522" t="str">
            <v>ml</v>
          </cell>
          <cell r="F522">
            <v>360.16949152542372</v>
          </cell>
          <cell r="G522">
            <v>64.830508474576263</v>
          </cell>
          <cell r="H522">
            <v>425</v>
          </cell>
        </row>
        <row r="523">
          <cell r="D523" t="str">
            <v>Enc. &amp; Desenc. Viga [ 0.35 x 0.40 ] m</v>
          </cell>
          <cell r="E523" t="str">
            <v>ml</v>
          </cell>
          <cell r="F523">
            <v>360.16949152542372</v>
          </cell>
          <cell r="G523">
            <v>64.830508474576263</v>
          </cell>
          <cell r="H523">
            <v>425</v>
          </cell>
        </row>
        <row r="524">
          <cell r="D524" t="str">
            <v>Enc. &amp; Desenc. Viga [ 0.35 x 0.45 ] m</v>
          </cell>
          <cell r="E524" t="str">
            <v>ml</v>
          </cell>
          <cell r="F524">
            <v>453.38983050799999</v>
          </cell>
          <cell r="G524">
            <v>81.61016949143999</v>
          </cell>
          <cell r="H524">
            <v>534.99999999943998</v>
          </cell>
        </row>
        <row r="525">
          <cell r="D525" t="str">
            <v>Enc. &amp; Desenc. Viga [ 0.35 x 0.50 ] m</v>
          </cell>
          <cell r="E525" t="str">
            <v>ml</v>
          </cell>
          <cell r="F525">
            <v>546.61016949152543</v>
          </cell>
          <cell r="G525">
            <v>98.389830508474574</v>
          </cell>
          <cell r="H525">
            <v>645</v>
          </cell>
        </row>
        <row r="526">
          <cell r="D526" t="str">
            <v>Enc. &amp; Desenc. Viga [ 0.35 x 0.55 ] m</v>
          </cell>
          <cell r="E526" t="str">
            <v>ml</v>
          </cell>
          <cell r="F526">
            <v>639.83050847457628</v>
          </cell>
          <cell r="G526">
            <v>115.16949152542372</v>
          </cell>
          <cell r="H526">
            <v>755</v>
          </cell>
        </row>
        <row r="527">
          <cell r="D527" t="str">
            <v>Enc. &amp; Desenc. Viga [ 0.35 x 0.60 ] m</v>
          </cell>
          <cell r="E527" t="str">
            <v>ml</v>
          </cell>
          <cell r="F527">
            <v>733.05084745762713</v>
          </cell>
          <cell r="G527">
            <v>131.94915254237287</v>
          </cell>
          <cell r="H527">
            <v>865</v>
          </cell>
        </row>
        <row r="528">
          <cell r="D528" t="str">
            <v>Enc. &amp; Desenc. Viga [ 0.35 x 0.65 ] m</v>
          </cell>
          <cell r="E528" t="str">
            <v>ml</v>
          </cell>
          <cell r="F528">
            <v>826.27118644067798</v>
          </cell>
          <cell r="G528">
            <v>148.72881355932202</v>
          </cell>
          <cell r="H528">
            <v>975</v>
          </cell>
        </row>
        <row r="529">
          <cell r="D529" t="str">
            <v>Enc. &amp; Desenc. Viga [ 0.35 x 0.70 ] m</v>
          </cell>
          <cell r="E529" t="str">
            <v>ml</v>
          </cell>
          <cell r="F529">
            <v>919.49152542372883</v>
          </cell>
          <cell r="G529">
            <v>165.5084745762712</v>
          </cell>
          <cell r="H529">
            <v>1085</v>
          </cell>
        </row>
        <row r="530">
          <cell r="D530" t="str">
            <v>Enc. &amp; Desenc. Viga [ 0.35 x 0.75 ] m</v>
          </cell>
          <cell r="E530" t="str">
            <v>ml</v>
          </cell>
          <cell r="F530">
            <v>1012.7118644067797</v>
          </cell>
          <cell r="G530">
            <v>182.28813559322035</v>
          </cell>
          <cell r="H530">
            <v>1195</v>
          </cell>
        </row>
        <row r="531">
          <cell r="D531" t="str">
            <v>Enc. &amp; Desenc. Viga [ 0.35 x 0.80 ] m</v>
          </cell>
          <cell r="E531" t="str">
            <v>ml</v>
          </cell>
          <cell r="F531">
            <v>1105.9322033898306</v>
          </cell>
          <cell r="G531">
            <v>199.06779661016952</v>
          </cell>
          <cell r="H531">
            <v>1305.0000000000002</v>
          </cell>
        </row>
        <row r="532">
          <cell r="D532" t="str">
            <v>Enc. &amp; Desenc. Viga [ 0.40 x 0.40 ] m</v>
          </cell>
          <cell r="E532" t="str">
            <v>ml</v>
          </cell>
          <cell r="F532">
            <v>453.38983050799999</v>
          </cell>
          <cell r="G532">
            <v>81.61016949143999</v>
          </cell>
          <cell r="H532">
            <v>534.99999999943998</v>
          </cell>
        </row>
        <row r="533">
          <cell r="D533" t="str">
            <v>Enc. &amp; Desenc. Viga [ 0.40 x 0.45 ] m</v>
          </cell>
          <cell r="E533" t="str">
            <v>ml</v>
          </cell>
          <cell r="F533">
            <v>546.61016949152543</v>
          </cell>
          <cell r="G533">
            <v>98.389830508474574</v>
          </cell>
          <cell r="H533">
            <v>645</v>
          </cell>
        </row>
        <row r="534">
          <cell r="D534" t="str">
            <v>Enc. &amp; Desenc. Viga [ 0.40 x 0.50 ] m</v>
          </cell>
          <cell r="E534" t="str">
            <v>ml</v>
          </cell>
          <cell r="F534">
            <v>639.83050847457628</v>
          </cell>
          <cell r="G534">
            <v>115.16949152542372</v>
          </cell>
          <cell r="H534">
            <v>755</v>
          </cell>
        </row>
        <row r="535">
          <cell r="D535" t="str">
            <v>Enc. &amp; Desenc. Viga [ 0.40 x 0.55 ] m</v>
          </cell>
          <cell r="E535" t="str">
            <v>ml</v>
          </cell>
          <cell r="F535">
            <v>733.05084745762713</v>
          </cell>
          <cell r="G535">
            <v>131.94915254237287</v>
          </cell>
          <cell r="H535">
            <v>865</v>
          </cell>
        </row>
        <row r="536">
          <cell r="D536" t="str">
            <v>Enc. &amp; Desenc. Viga [ 0.40 x 0.60 ] m</v>
          </cell>
          <cell r="E536" t="str">
            <v>ml</v>
          </cell>
          <cell r="F536">
            <v>826.27118644067798</v>
          </cell>
          <cell r="G536">
            <v>148.72881355932202</v>
          </cell>
          <cell r="H536">
            <v>975</v>
          </cell>
        </row>
        <row r="537">
          <cell r="D537" t="str">
            <v>Enc. &amp; Desenc. Viga [ 0.40 x 0.65 ] m</v>
          </cell>
          <cell r="E537" t="str">
            <v>ml</v>
          </cell>
          <cell r="F537">
            <v>919.49152542372883</v>
          </cell>
          <cell r="G537">
            <v>165.5084745762712</v>
          </cell>
          <cell r="H537">
            <v>1085</v>
          </cell>
        </row>
        <row r="538">
          <cell r="D538" t="str">
            <v>Enc. &amp; Desenc. Viga [ 0.40 x 0.70 ] m</v>
          </cell>
          <cell r="E538" t="str">
            <v>ml</v>
          </cell>
          <cell r="F538">
            <v>1012.7118644067797</v>
          </cell>
          <cell r="G538">
            <v>182.28813559322035</v>
          </cell>
          <cell r="H538">
            <v>1195</v>
          </cell>
        </row>
        <row r="539">
          <cell r="D539" t="str">
            <v>Enc. &amp; Desenc. Viga [ 0.40 x 0.75 ] m</v>
          </cell>
          <cell r="E539" t="str">
            <v>ml</v>
          </cell>
          <cell r="F539">
            <v>1105.9322033898306</v>
          </cell>
          <cell r="G539">
            <v>199.06779661016952</v>
          </cell>
          <cell r="H539">
            <v>1305.0000000000002</v>
          </cell>
        </row>
        <row r="540">
          <cell r="D540" t="str">
            <v>Enc. &amp; Desenc. Viga [ 0.40 x 0.80 ] m</v>
          </cell>
          <cell r="E540" t="str">
            <v>ml</v>
          </cell>
          <cell r="F540">
            <v>1199.1525423728815</v>
          </cell>
          <cell r="G540">
            <v>215.84745762711867</v>
          </cell>
          <cell r="H540">
            <v>1415.0000000000002</v>
          </cell>
        </row>
        <row r="541">
          <cell r="D541" t="str">
            <v>Enc. &amp; Desenc. Viga [ 0.45 x 0.45 ] m</v>
          </cell>
          <cell r="E541" t="str">
            <v>ml</v>
          </cell>
          <cell r="F541">
            <v>546.61016949152543</v>
          </cell>
          <cell r="G541">
            <v>98.389830508474574</v>
          </cell>
          <cell r="H541">
            <v>645</v>
          </cell>
        </row>
        <row r="542">
          <cell r="D542" t="str">
            <v>Enc. &amp; Desenc. Viga [ 0.45 x 0.50 ] m</v>
          </cell>
          <cell r="E542" t="str">
            <v>ml</v>
          </cell>
          <cell r="F542">
            <v>639.83050847457628</v>
          </cell>
          <cell r="G542">
            <v>115.16949152542372</v>
          </cell>
          <cell r="H542">
            <v>755</v>
          </cell>
        </row>
        <row r="543">
          <cell r="D543" t="str">
            <v>Enc. &amp; Desenc. Viga [ 0.45 x 0.55 ] m</v>
          </cell>
          <cell r="E543" t="str">
            <v>ml</v>
          </cell>
          <cell r="F543">
            <v>733.05084745762713</v>
          </cell>
          <cell r="G543">
            <v>131.94915254237287</v>
          </cell>
          <cell r="H543">
            <v>865</v>
          </cell>
        </row>
        <row r="544">
          <cell r="D544" t="str">
            <v>Enc. &amp; Desenc. Viga [ 0.45 x 0.60 ] m</v>
          </cell>
          <cell r="E544" t="str">
            <v>ml</v>
          </cell>
          <cell r="F544">
            <v>826.27118644067798</v>
          </cell>
          <cell r="G544">
            <v>148.72881355932202</v>
          </cell>
          <cell r="H544">
            <v>975</v>
          </cell>
        </row>
        <row r="545">
          <cell r="D545" t="str">
            <v>Enc. &amp; Desenc. Viga [ 0.45 x 0.65 ] m</v>
          </cell>
          <cell r="E545" t="str">
            <v>ml</v>
          </cell>
          <cell r="F545">
            <v>919.49152542372883</v>
          </cell>
          <cell r="G545">
            <v>165.5084745762712</v>
          </cell>
          <cell r="H545">
            <v>1085</v>
          </cell>
        </row>
        <row r="546">
          <cell r="D546" t="str">
            <v>Enc. &amp; Desenc. Viga [ 0.45 x 0.70 ] m</v>
          </cell>
          <cell r="E546" t="str">
            <v>ml</v>
          </cell>
          <cell r="F546">
            <v>1012.7118644067797</v>
          </cell>
          <cell r="G546">
            <v>182.28813559322035</v>
          </cell>
          <cell r="H546">
            <v>1195</v>
          </cell>
        </row>
        <row r="547">
          <cell r="D547" t="str">
            <v>Enc. &amp; Desenc. Viga [ 0.45 x 0.75 ] m</v>
          </cell>
          <cell r="E547" t="str">
            <v>ml</v>
          </cell>
          <cell r="F547">
            <v>1105.9322033898306</v>
          </cell>
          <cell r="G547">
            <v>199.06779661016952</v>
          </cell>
          <cell r="H547">
            <v>1305.0000000000002</v>
          </cell>
        </row>
        <row r="548">
          <cell r="D548" t="str">
            <v>Enc. &amp; Desenc. Viga [ 0.45 x 0.80 ] m</v>
          </cell>
          <cell r="E548" t="str">
            <v>ml</v>
          </cell>
          <cell r="F548">
            <v>1199.1525423728815</v>
          </cell>
          <cell r="G548">
            <v>215.84745762711867</v>
          </cell>
          <cell r="H548">
            <v>1415.0000000000002</v>
          </cell>
        </row>
        <row r="549">
          <cell r="D549" t="str">
            <v>Enc. &amp; Desenc. Viga [ 0.50 x 0.50 ] m</v>
          </cell>
          <cell r="E549" t="str">
            <v>ml</v>
          </cell>
          <cell r="F549">
            <v>733.05084745762713</v>
          </cell>
          <cell r="G549">
            <v>131.94915254237287</v>
          </cell>
          <cell r="H549">
            <v>865</v>
          </cell>
        </row>
        <row r="550">
          <cell r="D550" t="str">
            <v>Enc. &amp; Desenc. Viga [ 0.50 x 0.55 ] m</v>
          </cell>
          <cell r="E550" t="str">
            <v>ml</v>
          </cell>
          <cell r="F550">
            <v>826.27118644067798</v>
          </cell>
          <cell r="G550">
            <v>148.72881355932202</v>
          </cell>
          <cell r="H550">
            <v>975</v>
          </cell>
        </row>
        <row r="551">
          <cell r="D551" t="str">
            <v>Enc. &amp; Desenc. Viga [ 0.50 x 0.60 ] m</v>
          </cell>
          <cell r="E551" t="str">
            <v>ml</v>
          </cell>
          <cell r="F551">
            <v>919.49152542372883</v>
          </cell>
          <cell r="G551">
            <v>165.5084745762712</v>
          </cell>
          <cell r="H551">
            <v>1085</v>
          </cell>
        </row>
        <row r="552">
          <cell r="D552" t="str">
            <v>Enc. &amp; Desenc. Viga [ 0.50 x 0.65 ] m</v>
          </cell>
          <cell r="E552" t="str">
            <v>ml</v>
          </cell>
          <cell r="F552">
            <v>1012.7118644067797</v>
          </cell>
          <cell r="G552">
            <v>182.28813559322035</v>
          </cell>
          <cell r="H552">
            <v>1195</v>
          </cell>
        </row>
        <row r="553">
          <cell r="D553" t="str">
            <v>Enc. &amp; Desenc. Viga [ 0.50 x 0.70 ] m</v>
          </cell>
          <cell r="E553" t="str">
            <v>ml</v>
          </cell>
          <cell r="F553">
            <v>1105.9322033898306</v>
          </cell>
          <cell r="G553">
            <v>199.06779661016952</v>
          </cell>
          <cell r="H553">
            <v>1305.0000000000002</v>
          </cell>
        </row>
        <row r="554">
          <cell r="D554" t="str">
            <v>Enc. &amp; Desenc. Viga [ 0.50 x 0.75 ] m</v>
          </cell>
          <cell r="E554" t="str">
            <v>ml</v>
          </cell>
          <cell r="F554">
            <v>1199.1525423728815</v>
          </cell>
          <cell r="G554">
            <v>215.84745762711867</v>
          </cell>
          <cell r="H554">
            <v>1415.0000000000002</v>
          </cell>
        </row>
        <row r="555">
          <cell r="D555" t="str">
            <v>Enc. &amp; Desenc. Viga [ 0.50 x 0.80 ] m</v>
          </cell>
          <cell r="E555" t="str">
            <v>ml</v>
          </cell>
          <cell r="F555">
            <v>1292.3728813559323</v>
          </cell>
          <cell r="G555">
            <v>232.62711864406782</v>
          </cell>
          <cell r="H555">
            <v>1525.0000000000002</v>
          </cell>
        </row>
        <row r="556">
          <cell r="D556" t="str">
            <v>Enc. &amp; Desenc. Viga [ 0.60 x 0.60 ] m</v>
          </cell>
          <cell r="E556" t="str">
            <v>ml</v>
          </cell>
          <cell r="F556">
            <v>1012.7118644067797</v>
          </cell>
          <cell r="G556">
            <v>182.28813559322035</v>
          </cell>
          <cell r="H556">
            <v>1195</v>
          </cell>
        </row>
        <row r="557">
          <cell r="D557" t="str">
            <v>Enc. &amp; Desenc. Viga Tapa y Tapa</v>
          </cell>
          <cell r="E557" t="str">
            <v>ml</v>
          </cell>
          <cell r="F557">
            <v>237.28813559322035</v>
          </cell>
          <cell r="G557">
            <v>42.711864406779661</v>
          </cell>
          <cell r="H557">
            <v>280</v>
          </cell>
        </row>
        <row r="558">
          <cell r="D558" t="str">
            <v>Encofrado Columnas Aisladas</v>
          </cell>
          <cell r="E558" t="str">
            <v>m2</v>
          </cell>
          <cell r="F558">
            <v>80</v>
          </cell>
          <cell r="G558">
            <v>14.399999999999999</v>
          </cell>
          <cell r="H558">
            <v>94.4</v>
          </cell>
        </row>
        <row r="559">
          <cell r="D559" t="str">
            <v>Encofrado Columnas Tapa y Tapa</v>
          </cell>
          <cell r="E559" t="str">
            <v>ml</v>
          </cell>
          <cell r="F559">
            <v>80</v>
          </cell>
          <cell r="G559">
            <v>14.399999999999999</v>
          </cell>
          <cell r="H559">
            <v>94.4</v>
          </cell>
        </row>
        <row r="560">
          <cell r="D560" t="str">
            <v>Encofrado en Vigas</v>
          </cell>
          <cell r="E560" t="str">
            <v>ml</v>
          </cell>
          <cell r="F560">
            <v>125</v>
          </cell>
          <cell r="G560">
            <v>22.5</v>
          </cell>
          <cell r="H560">
            <v>147.5</v>
          </cell>
        </row>
        <row r="561">
          <cell r="D561" t="str">
            <v>Encofrado Losa</v>
          </cell>
          <cell r="E561" t="str">
            <v>m2</v>
          </cell>
          <cell r="F561">
            <v>0.15</v>
          </cell>
          <cell r="G561">
            <v>2.7E-2</v>
          </cell>
          <cell r="H561">
            <v>0.17699999999999999</v>
          </cell>
        </row>
        <row r="562">
          <cell r="D562" t="str">
            <v>Encofrado Muro de HA</v>
          </cell>
          <cell r="E562" t="str">
            <v>m2</v>
          </cell>
          <cell r="F562">
            <v>175</v>
          </cell>
          <cell r="G562">
            <v>31.5</v>
          </cell>
          <cell r="H562">
            <v>206.5</v>
          </cell>
        </row>
        <row r="563">
          <cell r="D563" t="str">
            <v>Tuberías y Piezas</v>
          </cell>
        </row>
        <row r="564">
          <cell r="D564" t="str">
            <v>Adaptador Hembra de 1 ½"</v>
          </cell>
        </row>
        <row r="565">
          <cell r="D565" t="str">
            <v>Adaptador Hembra de 1"</v>
          </cell>
        </row>
        <row r="566">
          <cell r="D566" t="str">
            <v>Adaptador Hembra de ½"</v>
          </cell>
        </row>
        <row r="567">
          <cell r="D567" t="str">
            <v>Adaptador Hembra de 2"</v>
          </cell>
        </row>
        <row r="568">
          <cell r="D568" t="str">
            <v>Adaptador Hembra de 3"</v>
          </cell>
        </row>
        <row r="569">
          <cell r="D569" t="str">
            <v>Adaptador Hembra de ¾"</v>
          </cell>
        </row>
        <row r="570">
          <cell r="D570" t="str">
            <v>Adaptador Hembra de 4"</v>
          </cell>
        </row>
        <row r="571">
          <cell r="D571" t="str">
            <v>Adaptador Macho de 1 ½"</v>
          </cell>
        </row>
        <row r="572">
          <cell r="D572" t="str">
            <v>Adaptador Macho de 1"</v>
          </cell>
        </row>
        <row r="573">
          <cell r="D573" t="str">
            <v>Adaptador Macho de ½"</v>
          </cell>
        </row>
        <row r="574">
          <cell r="D574" t="str">
            <v>Adaptador Macho de 2"</v>
          </cell>
        </row>
        <row r="575">
          <cell r="D575" t="str">
            <v>Adaptador Macho de 3"</v>
          </cell>
        </row>
        <row r="576">
          <cell r="D576" t="str">
            <v>Adaptador Macho de ¾"</v>
          </cell>
        </row>
        <row r="577">
          <cell r="D577" t="str">
            <v>Adaptador Macho de 4"</v>
          </cell>
        </row>
        <row r="578">
          <cell r="D578" t="str">
            <v xml:space="preserve">Codo CPVC Ø 1/2'' x 90° SCH-40 </v>
          </cell>
        </row>
        <row r="579">
          <cell r="D579" t="str">
            <v xml:space="preserve">Codo CPVC Ø 3/4'' x 90° SCH-40 </v>
          </cell>
        </row>
        <row r="580">
          <cell r="D580" t="str">
            <v xml:space="preserve">Codo H.G. Ø 1 1/2'' x 90° SCH-40 </v>
          </cell>
        </row>
        <row r="581">
          <cell r="D581" t="str">
            <v xml:space="preserve">Codo H.G. Ø 1/2'' x 90° SCH-40 </v>
          </cell>
        </row>
        <row r="582">
          <cell r="D582" t="str">
            <v xml:space="preserve">Codo H.G. Ø 3/4'' x 90° SCH-40 </v>
          </cell>
        </row>
        <row r="583">
          <cell r="D583" t="str">
            <v xml:space="preserve">Codo Niple H. G. Ø 1/2'' x 90° SCH-40 </v>
          </cell>
        </row>
        <row r="584">
          <cell r="D584" t="str">
            <v xml:space="preserve">Codo Niple H. G. Ø 3/4'' x 90° SCH-90 </v>
          </cell>
        </row>
        <row r="585">
          <cell r="D585" t="str">
            <v xml:space="preserve">Codo pvc eléct. 1 ½" x 90º </v>
          </cell>
        </row>
        <row r="586">
          <cell r="D586" t="str">
            <v xml:space="preserve">Codo pvc eléct. 1" x 90º </v>
          </cell>
        </row>
        <row r="587">
          <cell r="D587" t="str">
            <v xml:space="preserve">Codo pvc eléct. ½" x 90º </v>
          </cell>
        </row>
        <row r="588">
          <cell r="D588" t="str">
            <v xml:space="preserve">Codo pvc eléct. 2" x 90º </v>
          </cell>
        </row>
        <row r="589">
          <cell r="D589" t="str">
            <v xml:space="preserve">Codo pvc eléct. 3" x 90º </v>
          </cell>
        </row>
        <row r="590">
          <cell r="D590" t="str">
            <v xml:space="preserve">Codo pvc eléct. ¾" x 90º </v>
          </cell>
        </row>
        <row r="591">
          <cell r="D591" t="str">
            <v xml:space="preserve">Codo pvc eléct. 4" x 90º </v>
          </cell>
        </row>
        <row r="592">
          <cell r="D592" t="str">
            <v xml:space="preserve">Codo PVC Ø 1/2'' x 45° SCH-40 </v>
          </cell>
        </row>
        <row r="593">
          <cell r="D593" t="str">
            <v xml:space="preserve">Codo PVC Ø 1/2'' x 90° SCH-40 </v>
          </cell>
        </row>
        <row r="594">
          <cell r="D594" t="str">
            <v xml:space="preserve">Codo PVC Ø 3/4'' x 45° SCH-40 </v>
          </cell>
        </row>
        <row r="595">
          <cell r="D595" t="str">
            <v xml:space="preserve">Codo PVC Ø 3/4'' x 90° SCH-40 </v>
          </cell>
        </row>
        <row r="596">
          <cell r="D596" t="str">
            <v xml:space="preserve">Codo PVC Ø1    '' x 45° SCH-40 </v>
          </cell>
        </row>
        <row r="597">
          <cell r="D597" t="str">
            <v xml:space="preserve">Codo PVC Ø1    '' x 90° SCH-40 </v>
          </cell>
        </row>
        <row r="598">
          <cell r="D598" t="str">
            <v xml:space="preserve">Codo PVC Ø1    '' x 90° SDR-26 </v>
          </cell>
        </row>
        <row r="599">
          <cell r="D599" t="str">
            <v xml:space="preserve">Codo PVC Ø1 1/2'' x 45° SCH-40 </v>
          </cell>
        </row>
        <row r="600">
          <cell r="D600" t="str">
            <v xml:space="preserve">Codo PVC Ø1 1/2'' x 90° SCH-40 </v>
          </cell>
        </row>
        <row r="601">
          <cell r="D601" t="str">
            <v xml:space="preserve">Codo PVC Ø2    '' x 45° SCH-40 </v>
          </cell>
        </row>
        <row r="602">
          <cell r="D602" t="str">
            <v xml:space="preserve">Codo PVC Ø2    '' x 90° SCH-40 </v>
          </cell>
        </row>
        <row r="603">
          <cell r="D603" t="str">
            <v xml:space="preserve">Codo PVC Ø2    '' x 90° SDR-26 </v>
          </cell>
        </row>
        <row r="604">
          <cell r="D604" t="str">
            <v xml:space="preserve">Codo PVC Ø3    '' x 45° SCH-40 </v>
          </cell>
        </row>
        <row r="605">
          <cell r="D605" t="str">
            <v xml:space="preserve">Codo PVC Ø3    '' x 90° SCH-40 </v>
          </cell>
        </row>
        <row r="606">
          <cell r="D606" t="str">
            <v xml:space="preserve">Codo PVC Ø3    '' x 90° SDR-26 </v>
          </cell>
        </row>
        <row r="607">
          <cell r="D607" t="str">
            <v xml:space="preserve">Codo PVC Ø4    '' x 45° SCH-40 </v>
          </cell>
        </row>
        <row r="608">
          <cell r="D608" t="str">
            <v xml:space="preserve">Codo PVC Ø4    '' x 90° SCH-40 </v>
          </cell>
        </row>
        <row r="609">
          <cell r="D609" t="str">
            <v xml:space="preserve">Codo PVC Ø4    '' x 90° SDR-26 </v>
          </cell>
        </row>
        <row r="610">
          <cell r="D610" t="str">
            <v xml:space="preserve">Codo PVC Ø6    '' x 45° SDR-26 </v>
          </cell>
        </row>
        <row r="611">
          <cell r="D611" t="str">
            <v xml:space="preserve">Codo PVC Ø6    '' x 90° SDR-26 </v>
          </cell>
        </row>
        <row r="612">
          <cell r="D612" t="str">
            <v>Conector Clamp Inox.</v>
          </cell>
        </row>
        <row r="613">
          <cell r="D613" t="str">
            <v xml:space="preserve">Coupling CPVC 3/4 </v>
          </cell>
        </row>
        <row r="614">
          <cell r="D614" t="str">
            <v xml:space="preserve">Coupling de 1 ½" </v>
          </cell>
        </row>
        <row r="615">
          <cell r="D615" t="str">
            <v xml:space="preserve">Coupling de 1" </v>
          </cell>
        </row>
        <row r="616">
          <cell r="D616" t="str">
            <v xml:space="preserve">Coupling de ½” </v>
          </cell>
        </row>
        <row r="617">
          <cell r="D617" t="str">
            <v xml:space="preserve">Coupling de 2" </v>
          </cell>
        </row>
        <row r="618">
          <cell r="D618" t="str">
            <v xml:space="preserve">Coupling de 3" </v>
          </cell>
        </row>
        <row r="619">
          <cell r="D619" t="str">
            <v xml:space="preserve">Coupling de ¾" </v>
          </cell>
        </row>
        <row r="620">
          <cell r="D620" t="str">
            <v xml:space="preserve">Coupling de 4" </v>
          </cell>
        </row>
        <row r="621">
          <cell r="D621" t="str">
            <v xml:space="preserve">Cruz de 1 ½" </v>
          </cell>
        </row>
        <row r="622">
          <cell r="D622" t="str">
            <v xml:space="preserve">Cruz de 1" </v>
          </cell>
        </row>
        <row r="623">
          <cell r="D623" t="str">
            <v xml:space="preserve">Cruz de ½" </v>
          </cell>
        </row>
        <row r="624">
          <cell r="D624" t="str">
            <v xml:space="preserve">Cruz de 2" </v>
          </cell>
        </row>
        <row r="625">
          <cell r="D625" t="str">
            <v xml:space="preserve">Cruz de 3" </v>
          </cell>
        </row>
        <row r="626">
          <cell r="D626" t="str">
            <v xml:space="preserve">Cruz de ¾" </v>
          </cell>
        </row>
        <row r="627">
          <cell r="D627" t="str">
            <v xml:space="preserve">Cruz de 4" </v>
          </cell>
        </row>
        <row r="628">
          <cell r="D628" t="str">
            <v xml:space="preserve">Cruz de 6" </v>
          </cell>
        </row>
        <row r="629">
          <cell r="D629" t="str">
            <v xml:space="preserve">Curva Pvc SDR-26 de 2" </v>
          </cell>
        </row>
        <row r="630">
          <cell r="D630" t="str">
            <v xml:space="preserve">Reducción bushing 1/2" x 3/8", h.g. </v>
          </cell>
        </row>
        <row r="631">
          <cell r="D631" t="str">
            <v xml:space="preserve">Reducción Bushing de 1"x ½" </v>
          </cell>
        </row>
        <row r="632">
          <cell r="D632" t="str">
            <v xml:space="preserve">Reducción Bushing de 1"x¾" </v>
          </cell>
        </row>
        <row r="633">
          <cell r="D633" t="str">
            <v xml:space="preserve">Reducción Bushing de 1½"x 1"  </v>
          </cell>
        </row>
        <row r="634">
          <cell r="D634" t="str">
            <v xml:space="preserve">Reducción Bushing de 2"x 1" </v>
          </cell>
        </row>
        <row r="635">
          <cell r="D635" t="str">
            <v xml:space="preserve">Reducción Bushing de 2"x ½" </v>
          </cell>
        </row>
        <row r="636">
          <cell r="D636" t="str">
            <v xml:space="preserve">Reducción Bushing de 2"x 1½" </v>
          </cell>
        </row>
        <row r="637">
          <cell r="D637" t="str">
            <v xml:space="preserve">Reducción Bushing de 2"x ¾" </v>
          </cell>
        </row>
        <row r="638">
          <cell r="D638" t="str">
            <v xml:space="preserve">Reducción Bushing de 3"x 1½" </v>
          </cell>
        </row>
        <row r="639">
          <cell r="D639" t="str">
            <v xml:space="preserve">Reducción Bushing de 3"x 2" </v>
          </cell>
        </row>
        <row r="640">
          <cell r="D640" t="str">
            <v xml:space="preserve">Reducción Bushing de ¾"x ½" </v>
          </cell>
        </row>
        <row r="641">
          <cell r="D641" t="str">
            <v xml:space="preserve">Reducción Bushing de 4"x 2" </v>
          </cell>
        </row>
        <row r="642">
          <cell r="D642" t="str">
            <v xml:space="preserve">Reducción Bushing de 4"x 3" </v>
          </cell>
        </row>
        <row r="643">
          <cell r="D643" t="str">
            <v xml:space="preserve">Reducción Copa de 3"x 1½" </v>
          </cell>
        </row>
        <row r="644">
          <cell r="D644" t="str">
            <v xml:space="preserve">Reducción Copa de 3"x 2" </v>
          </cell>
        </row>
        <row r="645">
          <cell r="D645" t="str">
            <v xml:space="preserve">Reducción Copa de 4"x 2" </v>
          </cell>
        </row>
        <row r="646">
          <cell r="D646" t="str">
            <v xml:space="preserve">Reducción Copa de 4"x 3" </v>
          </cell>
        </row>
        <row r="647">
          <cell r="D647" t="str">
            <v xml:space="preserve">Reducción Copa de 6"x 2" </v>
          </cell>
        </row>
        <row r="648">
          <cell r="D648" t="str">
            <v xml:space="preserve">Reducción Copa de 6"x 3" </v>
          </cell>
        </row>
        <row r="649">
          <cell r="D649" t="str">
            <v xml:space="preserve">Reducción Copa de 6"x 4" </v>
          </cell>
        </row>
        <row r="650">
          <cell r="D650" t="str">
            <v xml:space="preserve">Reducción Copa de 8"x 3" </v>
          </cell>
        </row>
        <row r="651">
          <cell r="D651" t="str">
            <v xml:space="preserve">Reducción Copa de 8"x 4" </v>
          </cell>
        </row>
        <row r="652">
          <cell r="D652" t="str">
            <v xml:space="preserve">Sifón de 1 ½ ” </v>
          </cell>
        </row>
        <row r="653">
          <cell r="D653" t="str">
            <v xml:space="preserve">Sifón de 2” </v>
          </cell>
        </row>
        <row r="654">
          <cell r="D654" t="str">
            <v xml:space="preserve">Sifón de 3” </v>
          </cell>
        </row>
        <row r="655">
          <cell r="D655" t="str">
            <v xml:space="preserve">Sifón de 4” </v>
          </cell>
        </row>
        <row r="656">
          <cell r="D656" t="str">
            <v xml:space="preserve">Sifón fregadero doble 1 ½", pvc </v>
          </cell>
        </row>
        <row r="657">
          <cell r="D657" t="str">
            <v xml:space="preserve">Sifón lavamanos, 1 ¼", cromo, completo, USA </v>
          </cell>
        </row>
        <row r="658">
          <cell r="D658" t="str">
            <v xml:space="preserve">Sifón para Fregadero </v>
          </cell>
        </row>
        <row r="659">
          <cell r="D659" t="str">
            <v xml:space="preserve">Tapón Hembra de 1 ½ " </v>
          </cell>
        </row>
        <row r="660">
          <cell r="D660" t="str">
            <v xml:space="preserve">Tapón Hembra de 1" </v>
          </cell>
        </row>
        <row r="661">
          <cell r="D661" t="str">
            <v xml:space="preserve">Tapón Hembra de ½ " </v>
          </cell>
        </row>
        <row r="662">
          <cell r="D662" t="str">
            <v xml:space="preserve">Tapón Hembra de 2" </v>
          </cell>
        </row>
        <row r="663">
          <cell r="D663" t="str">
            <v xml:space="preserve">Tapón Hembra de 3" </v>
          </cell>
        </row>
        <row r="664">
          <cell r="D664" t="str">
            <v xml:space="preserve">Tapón Hembra de ¾ " </v>
          </cell>
        </row>
        <row r="665">
          <cell r="D665" t="str">
            <v xml:space="preserve">Tapón Hembra de 4" </v>
          </cell>
        </row>
        <row r="666">
          <cell r="D666" t="str">
            <v xml:space="preserve">Tapón Macho de 1/2" h.g. </v>
          </cell>
        </row>
        <row r="667">
          <cell r="D667" t="str">
            <v xml:space="preserve">Tapón para Registro 2" </v>
          </cell>
        </row>
        <row r="668">
          <cell r="D668" t="str">
            <v xml:space="preserve">Tapón para Registro 3" </v>
          </cell>
        </row>
        <row r="669">
          <cell r="D669" t="str">
            <v xml:space="preserve">Tapón para Registro 4" </v>
          </cell>
        </row>
        <row r="670">
          <cell r="D670" t="str">
            <v xml:space="preserve">Tapón simple de 60 mm. </v>
          </cell>
        </row>
        <row r="671">
          <cell r="D671" t="str">
            <v xml:space="preserve">Tee 3/4" h.g.  </v>
          </cell>
        </row>
        <row r="672">
          <cell r="D672" t="str">
            <v xml:space="preserve">Tee CPVC 3/4" </v>
          </cell>
        </row>
        <row r="673">
          <cell r="D673" t="str">
            <v xml:space="preserve">Tee de 1 ½" SCH 40 </v>
          </cell>
        </row>
        <row r="674">
          <cell r="D674" t="str">
            <v xml:space="preserve">Tee de 1" SCH 40 </v>
          </cell>
        </row>
        <row r="675">
          <cell r="D675" t="str">
            <v xml:space="preserve">Tee de ½" SCH 40 </v>
          </cell>
        </row>
        <row r="676">
          <cell r="D676" t="str">
            <v xml:space="preserve">Tee de 2" SCH 40 </v>
          </cell>
        </row>
        <row r="677">
          <cell r="D677" t="str">
            <v xml:space="preserve">Tee de 2"x ½" SCH 40 </v>
          </cell>
        </row>
        <row r="678">
          <cell r="D678" t="str">
            <v xml:space="preserve">Tee de 2"x ¾" SCH 40 </v>
          </cell>
        </row>
        <row r="679">
          <cell r="D679" t="str">
            <v xml:space="preserve">Tee de 3" SCH 40 </v>
          </cell>
        </row>
        <row r="680">
          <cell r="D680" t="str">
            <v xml:space="preserve">Tee de 3"x 1" SCH 40 </v>
          </cell>
        </row>
        <row r="681">
          <cell r="D681" t="str">
            <v xml:space="preserve">Tee de 3"x 2" SCH 40 </v>
          </cell>
        </row>
        <row r="682">
          <cell r="D682" t="str">
            <v xml:space="preserve">Tee de ¾" SCH 40 </v>
          </cell>
        </row>
        <row r="683">
          <cell r="D683" t="str">
            <v xml:space="preserve">Tee de 4" SCH 40 </v>
          </cell>
        </row>
        <row r="684">
          <cell r="D684" t="str">
            <v xml:space="preserve">Tee de 4"x 1" SCH 40 </v>
          </cell>
        </row>
        <row r="685">
          <cell r="D685" t="str">
            <v xml:space="preserve">Tee de 4"x 2" SCH 40 </v>
          </cell>
        </row>
        <row r="686">
          <cell r="D686" t="str">
            <v xml:space="preserve">Tee de 4"x 3" SCH 40 </v>
          </cell>
        </row>
        <row r="687">
          <cell r="D687" t="str">
            <v xml:space="preserve">Tee de 6" SCH 40 </v>
          </cell>
        </row>
        <row r="688">
          <cell r="D688" t="str">
            <v xml:space="preserve">Tee H.G. Ø 1 1/2'' x 90° SCH-40 </v>
          </cell>
        </row>
        <row r="689">
          <cell r="D689" t="str">
            <v xml:space="preserve">Tubo 1 3/4" x 1 3/4" </v>
          </cell>
        </row>
        <row r="690">
          <cell r="D690" t="str">
            <v xml:space="preserve">Tubo CPVC Ø 3/4'' x 10' sch-40 </v>
          </cell>
        </row>
        <row r="691">
          <cell r="D691" t="str">
            <v xml:space="preserve">Tubo flexible con tuerca, inodoro, 3/8"x7/8" 50 cm., EVS-B50 </v>
          </cell>
        </row>
        <row r="692">
          <cell r="D692" t="str">
            <v xml:space="preserve">Tubo Fluorescente de 42 w </v>
          </cell>
        </row>
        <row r="693">
          <cell r="D693" t="str">
            <v xml:space="preserve">Tubo H.G. Ø 1 1/2'' x 20' SCH-40 </v>
          </cell>
        </row>
        <row r="694">
          <cell r="D694" t="str">
            <v xml:space="preserve">Tubo h.g. Ø 2 1/2'' x 20' </v>
          </cell>
        </row>
        <row r="695">
          <cell r="D695" t="str">
            <v xml:space="preserve">Tubo h.g. Ø 2'' x 20' </v>
          </cell>
        </row>
        <row r="696">
          <cell r="D696" t="str">
            <v xml:space="preserve">Tubo h.g. Ø 3'' x 20' </v>
          </cell>
        </row>
        <row r="697">
          <cell r="D697" t="str">
            <v xml:space="preserve">Tubo h.g. Ø 3/4'' sch-40 </v>
          </cell>
        </row>
        <row r="698">
          <cell r="D698" t="str">
            <v xml:space="preserve">Tubo h.g. Ø1'' x 20' </v>
          </cell>
        </row>
        <row r="699">
          <cell r="D699" t="str">
            <v xml:space="preserve">Tubo h.g. Ø1/2'' x 20' </v>
          </cell>
        </row>
        <row r="700">
          <cell r="D700" t="str">
            <v xml:space="preserve">Tubo IMC de 3''X10' </v>
          </cell>
        </row>
        <row r="701">
          <cell r="D701" t="str">
            <v xml:space="preserve">Tubo Polietileno Ø 15 mm </v>
          </cell>
        </row>
        <row r="702">
          <cell r="D702" t="str">
            <v xml:space="preserve">Tubo PVC Ø 1 1/2'' x 19' SCH-40 </v>
          </cell>
        </row>
        <row r="703">
          <cell r="D703" t="str">
            <v xml:space="preserve">Tubo PVC Ø 1 1/2'' x 19' sch-80 </v>
          </cell>
        </row>
        <row r="704">
          <cell r="D704" t="str">
            <v xml:space="preserve">Tubo PVC Ø 1 1/2'' x 19' sdr-26 </v>
          </cell>
        </row>
        <row r="705">
          <cell r="D705" t="str">
            <v xml:space="preserve">Tubo PVC Ø 1 1/2'' x 19' sdr-32.5 </v>
          </cell>
        </row>
        <row r="706">
          <cell r="D706" t="str">
            <v xml:space="preserve">Tubo PVC Ø 1 1/2'' x 19' sdr-41 </v>
          </cell>
        </row>
        <row r="707">
          <cell r="D707" t="str">
            <v xml:space="preserve">Tubo PVC Ø 1 3/4'' x 1 3/4'' </v>
          </cell>
        </row>
        <row r="708">
          <cell r="D708" t="str">
            <v xml:space="preserve">Tubo PVC Ø 1'' x 19' sch-40 </v>
          </cell>
        </row>
        <row r="709">
          <cell r="D709" t="str">
            <v xml:space="preserve">Tubo PVC Ø 1'' x 19' sch-80 </v>
          </cell>
        </row>
        <row r="710">
          <cell r="D710" t="str">
            <v xml:space="preserve">Tubo PVC Ø 1'' x 19' sdr-26 </v>
          </cell>
        </row>
        <row r="711">
          <cell r="D711" t="str">
            <v xml:space="preserve">Tubo PVC Ø 1/2'' x 19' sch-40 </v>
          </cell>
        </row>
        <row r="712">
          <cell r="D712" t="str">
            <v xml:space="preserve">Tubo PVC Ø 1/2'' x 19' sdr-26 </v>
          </cell>
        </row>
        <row r="713">
          <cell r="D713" t="str">
            <v xml:space="preserve">Tubo PVC Ø 10'' x 19' sch-40 p/j/goma </v>
          </cell>
        </row>
        <row r="714">
          <cell r="D714" t="str">
            <v xml:space="preserve">Tubo PVC Ø 10'' x 19' sdr-26 </v>
          </cell>
        </row>
        <row r="715">
          <cell r="D715" t="str">
            <v xml:space="preserve">Tubo PVC Ø 10'' x 19' sdr-26 p/j/goma </v>
          </cell>
        </row>
        <row r="716">
          <cell r="D716" t="str">
            <v xml:space="preserve">Tubo PVC Ø 10'' x 19' sdr-32.5 </v>
          </cell>
        </row>
        <row r="717">
          <cell r="D717" t="str">
            <v xml:space="preserve">Tubo PVC Ø 10'' x 19' sdr-32.5 p/j/goma </v>
          </cell>
        </row>
        <row r="718">
          <cell r="D718" t="str">
            <v xml:space="preserve">Tubo PVC Ø 10'' x 19' sdr-41 </v>
          </cell>
        </row>
        <row r="719">
          <cell r="D719" t="str">
            <v xml:space="preserve">Tubo PVC Ø 10'' x 19' sdr-41 p/j/goma </v>
          </cell>
        </row>
        <row r="720">
          <cell r="D720" t="str">
            <v xml:space="preserve">Tubo PVC Ø 12'' x 19 sch-40 p/j/goma </v>
          </cell>
        </row>
        <row r="721">
          <cell r="D721" t="str">
            <v xml:space="preserve">Tubo PVC Ø 12'' x 19' sdr-26 </v>
          </cell>
        </row>
        <row r="722">
          <cell r="D722" t="str">
            <v xml:space="preserve">Tubo PVC Ø 12'' x 19' sdr-26 p/j/goma </v>
          </cell>
        </row>
        <row r="723">
          <cell r="D723" t="str">
            <v xml:space="preserve">Tubo PVC Ø 12'' x 19' sdr-32.5 </v>
          </cell>
        </row>
        <row r="724">
          <cell r="D724" t="str">
            <v xml:space="preserve">Tubo PVC Ø 12'' x 19' sdr-32.5 p/j/goma </v>
          </cell>
        </row>
        <row r="725">
          <cell r="D725" t="str">
            <v xml:space="preserve">Tubo PVC Ø 12'' x 19' sdr-41 </v>
          </cell>
        </row>
        <row r="726">
          <cell r="D726" t="str">
            <v xml:space="preserve">Tubo PVC Ø 12'' x 19' sdr-41 p/j/goma </v>
          </cell>
        </row>
        <row r="727">
          <cell r="D727" t="str">
            <v xml:space="preserve">Tubo PVC Ø 14'' x 19' sdr-41 p/j/goma </v>
          </cell>
        </row>
        <row r="728">
          <cell r="D728" t="str">
            <v xml:space="preserve">Tubo PVC Ø 14'' x19'' sdr-26 </v>
          </cell>
        </row>
        <row r="729">
          <cell r="D729" t="str">
            <v xml:space="preserve">Tubo PVC Ø 16'' x 19' sdr-26 </v>
          </cell>
        </row>
        <row r="730">
          <cell r="D730" t="str">
            <v xml:space="preserve">Tubo PVC Ø 16'' x 19' sdr-26 p/j/goma </v>
          </cell>
        </row>
        <row r="731">
          <cell r="D731" t="str">
            <v xml:space="preserve">Tubo PVC Ø 16'' x 19' sdr-32.5 </v>
          </cell>
        </row>
        <row r="732">
          <cell r="D732" t="str">
            <v xml:space="preserve">Tubo PVC Ø 16'' x 19' sdr-32.5 p/j/goma </v>
          </cell>
        </row>
        <row r="733">
          <cell r="D733" t="str">
            <v xml:space="preserve">Tubo PVC Ø 16'' x 19' sdr-41 </v>
          </cell>
        </row>
        <row r="734">
          <cell r="D734" t="str">
            <v xml:space="preserve">Tubo PVC Ø 16'' x 19' sdr-41 p/j/goma </v>
          </cell>
        </row>
        <row r="735">
          <cell r="D735" t="str">
            <v xml:space="preserve">Tubo PVC Ø 18'' x 19' sdr-41 p/j/goma </v>
          </cell>
        </row>
        <row r="736">
          <cell r="D736" t="str">
            <v xml:space="preserve">Tubo PVC Ø 2'' x 19' sch-40 </v>
          </cell>
        </row>
        <row r="737">
          <cell r="D737" t="str">
            <v xml:space="preserve">Tubo PVC Ø 2'' x 19' sch-80 </v>
          </cell>
        </row>
        <row r="738">
          <cell r="D738" t="str">
            <v xml:space="preserve">Tubo PVC Ø 2'' x 19' sdr-26 </v>
          </cell>
        </row>
        <row r="739">
          <cell r="D739" t="str">
            <v xml:space="preserve">Tubo PVC Ø 2'' x 19' sdr-32.5 </v>
          </cell>
        </row>
        <row r="740">
          <cell r="D740" t="str">
            <v xml:space="preserve">Tubo PVC Ø 2'' x 19' sdr-41 </v>
          </cell>
        </row>
        <row r="741">
          <cell r="D741" t="str">
            <v xml:space="preserve">Tubo PVC Ø 20'' x 19' sdr-26 </v>
          </cell>
        </row>
        <row r="742">
          <cell r="D742" t="str">
            <v xml:space="preserve">Tubo PVC Ø 20'' x 19' sdr-26 p/j/goma </v>
          </cell>
        </row>
        <row r="743">
          <cell r="D743" t="str">
            <v xml:space="preserve">Tubo PVC Ø 20'' x 19' sdr-32.5 </v>
          </cell>
        </row>
        <row r="744">
          <cell r="D744" t="str">
            <v xml:space="preserve">Tubo PVC Ø 20'' x 19' sdr-32.5 p/j/goma </v>
          </cell>
        </row>
        <row r="745">
          <cell r="D745" t="str">
            <v xml:space="preserve">Tubo PVC Ø 20'' x 19' sdr-41 </v>
          </cell>
        </row>
        <row r="746">
          <cell r="D746" t="str">
            <v xml:space="preserve">Tubo PVC Ø 20'' x 19' sdr-41 p/j/goma </v>
          </cell>
        </row>
        <row r="747">
          <cell r="D747" t="str">
            <v xml:space="preserve">Tubo PVC Ø 24'' x 19' sdr-26 </v>
          </cell>
        </row>
        <row r="748">
          <cell r="D748" t="str">
            <v xml:space="preserve">Tubo PVC Ø 24'' x 19' sdr-26 p/j/goma </v>
          </cell>
        </row>
        <row r="749">
          <cell r="D749" t="str">
            <v xml:space="preserve">Tubo PVC Ø 24'' x 19' sdr-32.5 </v>
          </cell>
        </row>
        <row r="750">
          <cell r="D750" t="str">
            <v xml:space="preserve">Tubo PVC Ø 24'' x 19' sdr-41 </v>
          </cell>
        </row>
        <row r="751">
          <cell r="D751" t="str">
            <v xml:space="preserve">Tubo PVC Ø 24'' x 19' sdr-41 p/j/goma </v>
          </cell>
        </row>
        <row r="752">
          <cell r="D752" t="str">
            <v xml:space="preserve">Tubo PVC Ø 3'' x 19' sch-40 </v>
          </cell>
        </row>
        <row r="753">
          <cell r="D753" t="str">
            <v xml:space="preserve">Tubo PVC Ø 3'' x 19' sch-40 p/j/goma </v>
          </cell>
        </row>
        <row r="754">
          <cell r="D754" t="str">
            <v xml:space="preserve">Tubo PVC Ø 3'' x 19' sdr-26 </v>
          </cell>
        </row>
        <row r="755">
          <cell r="D755" t="str">
            <v xml:space="preserve">Tubo PVC Ø 3'' x 19' sdr-26 p/j/goma </v>
          </cell>
        </row>
        <row r="756">
          <cell r="D756" t="str">
            <v xml:space="preserve">Tubo PVC Ø 3'' x 19' sdr-32.5 </v>
          </cell>
        </row>
        <row r="757">
          <cell r="D757" t="str">
            <v xml:space="preserve">Tubo PVC Ø 3'' x 19' sdr-32.5 p/j/goma </v>
          </cell>
        </row>
        <row r="758">
          <cell r="D758" t="str">
            <v xml:space="preserve">Tubo PVC Ø 3'' x 19' sdr-41 </v>
          </cell>
        </row>
        <row r="759">
          <cell r="D759" t="str">
            <v xml:space="preserve">Tubo PVC Ø 3'' x 19' sdr-41 p/j/goma </v>
          </cell>
        </row>
        <row r="760">
          <cell r="D760" t="str">
            <v xml:space="preserve">Tubo PVC Ø 3/4'' x 19' sch-40 </v>
          </cell>
        </row>
        <row r="761">
          <cell r="D761" t="str">
            <v xml:space="preserve">Tubo PVC Ø 3/4'' x 19' sdr-26 </v>
          </cell>
        </row>
        <row r="762">
          <cell r="D762" t="str">
            <v xml:space="preserve">Tubo PVC Ø 4'' x 19' sdr-26 </v>
          </cell>
        </row>
        <row r="763">
          <cell r="D763" t="str">
            <v xml:space="preserve">Tubo PVC Ø 4'' x 19' sdr-26 p/j/goma </v>
          </cell>
        </row>
        <row r="764">
          <cell r="D764" t="str">
            <v xml:space="preserve">Tubo PVC Ø 4'' x 19' sdr-32.5 </v>
          </cell>
        </row>
        <row r="765">
          <cell r="D765" t="str">
            <v xml:space="preserve">Tubo PVC Ø 4'' x 19' sdr-32.5 p/j/goma </v>
          </cell>
        </row>
        <row r="766">
          <cell r="D766" t="str">
            <v xml:space="preserve">Tubo PVC Ø 4'' x 19' sdr-41 </v>
          </cell>
        </row>
        <row r="767">
          <cell r="D767" t="str">
            <v xml:space="preserve">Tubo PVC Ø 4'' x 19' sdr-41 p/j/goma </v>
          </cell>
        </row>
        <row r="768">
          <cell r="D768" t="str">
            <v xml:space="preserve">Tubo PVC Ø 6'' x 19' sch-40 </v>
          </cell>
        </row>
        <row r="769">
          <cell r="D769" t="str">
            <v xml:space="preserve">Tubo PVC Ø 6'' x 19' sch-40 p/j/goma </v>
          </cell>
        </row>
        <row r="770">
          <cell r="D770" t="str">
            <v xml:space="preserve">Tubo PVC Ø 6'' x 19' sdr-26 </v>
          </cell>
        </row>
        <row r="771">
          <cell r="D771" t="str">
            <v xml:space="preserve">Tubo PVC Ø 6'' x 19' sdr-26 p/j/goma </v>
          </cell>
        </row>
        <row r="772">
          <cell r="D772" t="str">
            <v xml:space="preserve">Tubo PVC Ø 6'' x 19' sdr-32.5 </v>
          </cell>
        </row>
        <row r="773">
          <cell r="D773" t="str">
            <v xml:space="preserve">Tubo PVC Ø 6'' x 19' sdr-32.5 p/j/goma </v>
          </cell>
        </row>
        <row r="774">
          <cell r="D774" t="str">
            <v xml:space="preserve">Tubo PVC Ø 6'' x 19' sdr-41 </v>
          </cell>
        </row>
        <row r="775">
          <cell r="D775" t="str">
            <v xml:space="preserve">Tubo PVC Ø 6'' x 19' sdr-41 p/j/goma </v>
          </cell>
        </row>
        <row r="776">
          <cell r="D776" t="str">
            <v xml:space="preserve">Tubo PVC Ø 8'' x 19' sch-40 </v>
          </cell>
        </row>
        <row r="777">
          <cell r="D777" t="str">
            <v xml:space="preserve">Tubo PVC Ø 8'' x 19' sch-40 p/j/goma </v>
          </cell>
        </row>
        <row r="778">
          <cell r="D778" t="str">
            <v xml:space="preserve">Tubo PVC Ø 8'' x 19' sdr-26 </v>
          </cell>
        </row>
        <row r="779">
          <cell r="D779" t="str">
            <v xml:space="preserve">Tubo PVC Ø 8'' x 19' sdr-26 p/j/goma </v>
          </cell>
        </row>
        <row r="780">
          <cell r="D780" t="str">
            <v xml:space="preserve">Tubo PVC Ø 8'' x 19' sdr-32.5 </v>
          </cell>
        </row>
        <row r="781">
          <cell r="D781" t="str">
            <v xml:space="preserve">Tubo PVC Ø 8'' x 19' sdr-32.5 p/j/goma </v>
          </cell>
        </row>
        <row r="782">
          <cell r="D782" t="str">
            <v xml:space="preserve">Tubo PVC Ø 8'' x 19' sdr-41 </v>
          </cell>
        </row>
        <row r="783">
          <cell r="D783" t="str">
            <v xml:space="preserve">Tubo PVC Ø 8'' x 19' sdr-41 p/j/goma </v>
          </cell>
        </row>
        <row r="784">
          <cell r="D784" t="str">
            <v xml:space="preserve">TY de 1 ½" </v>
          </cell>
        </row>
        <row r="785">
          <cell r="D785" t="str">
            <v xml:space="preserve">TY de 2" </v>
          </cell>
        </row>
        <row r="786">
          <cell r="D786" t="str">
            <v xml:space="preserve">TY de 3" </v>
          </cell>
        </row>
        <row r="787">
          <cell r="D787" t="str">
            <v xml:space="preserve">TY de 3"x2" </v>
          </cell>
        </row>
        <row r="788">
          <cell r="D788" t="str">
            <v xml:space="preserve">TY de 4" </v>
          </cell>
        </row>
        <row r="789">
          <cell r="D789" t="str">
            <v xml:space="preserve">TY de 4"x2" </v>
          </cell>
        </row>
        <row r="790">
          <cell r="D790" t="str">
            <v xml:space="preserve">TY de 4"x3" </v>
          </cell>
        </row>
        <row r="791">
          <cell r="D791" t="str">
            <v xml:space="preserve">Yee de 1 ½" </v>
          </cell>
        </row>
        <row r="792">
          <cell r="D792" t="str">
            <v xml:space="preserve">Yee de 2" </v>
          </cell>
        </row>
        <row r="793">
          <cell r="D793" t="str">
            <v xml:space="preserve">Yee de 3" </v>
          </cell>
        </row>
        <row r="794">
          <cell r="D794" t="str">
            <v xml:space="preserve">Yee de 4" </v>
          </cell>
        </row>
        <row r="795">
          <cell r="D795" t="str">
            <v xml:space="preserve">Yee Reducida de 3"x2" </v>
          </cell>
        </row>
        <row r="796">
          <cell r="D796" t="str">
            <v xml:space="preserve">Yee Reducida de 4"x2" </v>
          </cell>
        </row>
        <row r="797">
          <cell r="D797" t="str">
            <v xml:space="preserve">Yee Reducida de 4"x3" </v>
          </cell>
        </row>
        <row r="798">
          <cell r="D798" t="str">
            <v>Materiales Eléctricos</v>
          </cell>
        </row>
        <row r="799">
          <cell r="D799" t="str">
            <v>Alambre thhw #1/0, Str.</v>
          </cell>
        </row>
        <row r="800">
          <cell r="D800" t="str">
            <v>Alambre thhw #10, Str.</v>
          </cell>
        </row>
        <row r="801">
          <cell r="D801" t="str">
            <v>Alambre thhw #12, Str.</v>
          </cell>
        </row>
        <row r="802">
          <cell r="D802" t="str">
            <v>Alambre thhw #14, Str.</v>
          </cell>
        </row>
        <row r="803">
          <cell r="D803" t="str">
            <v>Alambre thhw #2, Str.</v>
          </cell>
        </row>
        <row r="804">
          <cell r="D804" t="str">
            <v>Alambre thhw #2/0, Str.</v>
          </cell>
        </row>
        <row r="805">
          <cell r="D805" t="str">
            <v>Alambre thhw #3/0, Str.</v>
          </cell>
        </row>
        <row r="806">
          <cell r="D806" t="str">
            <v>Alambre thhw #4, Str.</v>
          </cell>
        </row>
        <row r="807">
          <cell r="D807" t="str">
            <v>Alambre thhw #4/0, Str.</v>
          </cell>
        </row>
        <row r="808">
          <cell r="D808" t="str">
            <v>Alambre thhw #6, Str.</v>
          </cell>
        </row>
        <row r="809">
          <cell r="D809" t="str">
            <v>Alambre thhw #8, Str.</v>
          </cell>
        </row>
        <row r="810">
          <cell r="D810" t="str">
            <v>Alambre thw #1/0, Str.</v>
          </cell>
        </row>
        <row r="811">
          <cell r="D811" t="str">
            <v>Alambre thw #2, Str.</v>
          </cell>
        </row>
        <row r="812">
          <cell r="D812" t="str">
            <v>Alambre thw #2/0, Str.</v>
          </cell>
        </row>
        <row r="813">
          <cell r="D813" t="str">
            <v>Alambre thw #3/0, Str.</v>
          </cell>
        </row>
        <row r="814">
          <cell r="D814" t="str">
            <v>Alambre thw #4, Str.</v>
          </cell>
        </row>
        <row r="815">
          <cell r="D815" t="str">
            <v>Alambre thw #4/0, Str.</v>
          </cell>
        </row>
        <row r="816">
          <cell r="D816" t="str">
            <v>Alambre thw #6, Str.</v>
          </cell>
        </row>
        <row r="817">
          <cell r="D817" t="str">
            <v>Alambre thw #8, Str.</v>
          </cell>
        </row>
        <row r="818">
          <cell r="D818" t="str">
            <v>Alambre URD 100% No.2  aislado para 300 KV</v>
          </cell>
        </row>
        <row r="819">
          <cell r="D819" t="str">
            <v>Cable Coaxial TV</v>
          </cell>
        </row>
        <row r="820">
          <cell r="D820" t="str">
            <v>Cable TCP/IP</v>
          </cell>
        </row>
        <row r="821">
          <cell r="D821" t="str">
            <v>Caja metal 2"x4" de ½", americana</v>
          </cell>
        </row>
        <row r="822">
          <cell r="D822" t="str">
            <v>Caja metal 2"x4" de ¾", americana</v>
          </cell>
        </row>
        <row r="823">
          <cell r="D823" t="str">
            <v>Caja metal 4"x4" de ½-¾", americana</v>
          </cell>
        </row>
        <row r="824">
          <cell r="D824" t="str">
            <v>Caja octagonal de ½-¾", americana</v>
          </cell>
        </row>
        <row r="825">
          <cell r="D825" t="str">
            <v>Caja p/ Canaleta 2" x 4"</v>
          </cell>
        </row>
        <row r="826">
          <cell r="D826" t="str">
            <v>Caja Plástica 2"x4" de ½", americana</v>
          </cell>
        </row>
        <row r="827">
          <cell r="D827" t="str">
            <v>Calent. de gas 14 litros por minuto, "Splendid"</v>
          </cell>
        </row>
        <row r="828">
          <cell r="D828" t="str">
            <v>Calent. eléct. 20 Gls, importado</v>
          </cell>
        </row>
        <row r="829">
          <cell r="D829" t="str">
            <v>Calent. eléct. Criollo 30 Gls, f. de vidrio</v>
          </cell>
        </row>
        <row r="830">
          <cell r="D830" t="str">
            <v>Calentador de Linea a gas Mod GT-310-P 190,000 BTU</v>
          </cell>
        </row>
        <row r="831">
          <cell r="D831" t="str">
            <v xml:space="preserve">Panel contador ELECTRO con "breakers" de 100 amp. </v>
          </cell>
        </row>
        <row r="832">
          <cell r="D832" t="str">
            <v xml:space="preserve">Panel contador ELECTRO con "breakers" de 60 amp. </v>
          </cell>
        </row>
        <row r="833">
          <cell r="D833" t="str">
            <v xml:space="preserve">Panel De Intercom </v>
          </cell>
        </row>
        <row r="834">
          <cell r="D834" t="str">
            <v xml:space="preserve">Panel distrib. 1 ph, 12 a 24 ctos., 125 amp. </v>
          </cell>
        </row>
        <row r="835">
          <cell r="D835" t="str">
            <v xml:space="preserve">Panel distrib. 1 ph, 2 a 4 ctos., 40 amp. </v>
          </cell>
        </row>
        <row r="836">
          <cell r="D836" t="str">
            <v xml:space="preserve">Panel distrib. 1 ph, 4 a 8 ctos., 125 amp. </v>
          </cell>
        </row>
        <row r="837">
          <cell r="D837" t="str">
            <v xml:space="preserve">Panel distrib. 1 ph, 6 a 12 ctos., 125 amp. </v>
          </cell>
        </row>
        <row r="838">
          <cell r="D838" t="str">
            <v xml:space="preserve">Panel distrib. 1 ph, 8 a 16 ctos., 125 amp. </v>
          </cell>
        </row>
        <row r="839">
          <cell r="D839" t="str">
            <v xml:space="preserve">Registro 10"x10"x4", criollo </v>
          </cell>
        </row>
        <row r="840">
          <cell r="D840" t="str">
            <v xml:space="preserve">Registro 4"x4", ko 1 ¼", usa </v>
          </cell>
        </row>
        <row r="841">
          <cell r="D841" t="str">
            <v xml:space="preserve">Registro 5"x5", ko 1 ¼", usa </v>
          </cell>
        </row>
        <row r="842">
          <cell r="D842" t="str">
            <v xml:space="preserve">Registro 6"x6"x4", criollo </v>
          </cell>
        </row>
        <row r="843">
          <cell r="D843" t="str">
            <v xml:space="preserve">Registro 8"x8"x4", criollo </v>
          </cell>
        </row>
        <row r="844">
          <cell r="D844" t="str">
            <v>Registro eléctrico Hormígon 24' x 24'</v>
          </cell>
        </row>
        <row r="845">
          <cell r="D845" t="str">
            <v xml:space="preserve">Registro Eléctrico Plástico HW de piso 3495 </v>
          </cell>
        </row>
        <row r="846">
          <cell r="D846" t="str">
            <v xml:space="preserve">Registro galvanizado 12"x12"x4", criollo </v>
          </cell>
        </row>
        <row r="847">
          <cell r="D847" t="str">
            <v xml:space="preserve">Registro plexo ele400ce </v>
          </cell>
        </row>
        <row r="848">
          <cell r="D848" t="str">
            <v xml:space="preserve">Roseta "Levitón" 9875, porcelana americana </v>
          </cell>
        </row>
        <row r="849">
          <cell r="D849" t="str">
            <v xml:space="preserve">Salida Telefónica de Intercomm </v>
          </cell>
        </row>
        <row r="850">
          <cell r="D850" t="str">
            <v xml:space="preserve">Sella TAPE Nat. GYP 250' 20/CTN </v>
          </cell>
        </row>
        <row r="851">
          <cell r="D851" t="str">
            <v xml:space="preserve">Set de ServoMotor para Entrada Vehicular </v>
          </cell>
        </row>
        <row r="852">
          <cell r="D852" t="str">
            <v xml:space="preserve">Switch Diario ACEIS 230V </v>
          </cell>
        </row>
        <row r="853">
          <cell r="D853" t="str">
            <v xml:space="preserve">Tapa  2"x4" ciega o para interruptor, PVC. </v>
          </cell>
        </row>
        <row r="854">
          <cell r="D854" t="str">
            <v xml:space="preserve">Tapa  2"x4" ciega o para tomacorriente, PVC. </v>
          </cell>
        </row>
        <row r="855">
          <cell r="D855" t="str">
            <v xml:space="preserve">Tapa  2"x4" para tomacorriente, UPS </v>
          </cell>
        </row>
        <row r="856">
          <cell r="D856" t="str">
            <v xml:space="preserve">Tapa  ciega 2"x4", ko ½", metálica. </v>
          </cell>
        </row>
        <row r="857">
          <cell r="D857" t="str">
            <v xml:space="preserve">Tape de goma 3M Scoth-23 </v>
          </cell>
        </row>
        <row r="858">
          <cell r="D858" t="str">
            <v xml:space="preserve">Tape Europa Negro 25 x 25 </v>
          </cell>
        </row>
        <row r="859">
          <cell r="D859" t="str">
            <v xml:space="preserve">Tape Fibra Vidrio 2 x 300' </v>
          </cell>
        </row>
        <row r="860">
          <cell r="D860" t="str">
            <v xml:space="preserve">Tape plástico 3M Scoth-33 Súper </v>
          </cell>
        </row>
        <row r="861">
          <cell r="D861" t="str">
            <v xml:space="preserve">Tape vinyl "3M", súper 33T </v>
          </cell>
        </row>
        <row r="862">
          <cell r="D862" t="str">
            <v xml:space="preserve">Tarugos plásticos 3/8"x2 ½", mamey </v>
          </cell>
        </row>
        <row r="863">
          <cell r="D863" t="str">
            <v xml:space="preserve">Toma Cable/TV </v>
          </cell>
        </row>
        <row r="864">
          <cell r="D864" t="str">
            <v xml:space="preserve">Toma Data RJ45 </v>
          </cell>
        </row>
        <row r="865">
          <cell r="D865" t="str">
            <v xml:space="preserve">Toma Telefonía RJ232 </v>
          </cell>
        </row>
        <row r="866">
          <cell r="D866" t="str">
            <v xml:space="preserve">Tomacorriente doble, 110 v., 15 A. "Levitón" 5320-ICP </v>
          </cell>
        </row>
        <row r="867">
          <cell r="D867" t="str">
            <v xml:space="preserve">Tomacorriente sencillo, 220 v., 15 A., "Levitón" 5029-I </v>
          </cell>
        </row>
        <row r="868">
          <cell r="D868" t="str">
            <v xml:space="preserve">Transfer de Generador a Línea Comercial </v>
          </cell>
        </row>
        <row r="869">
          <cell r="D869" t="str">
            <v xml:space="preserve">Transformador Intermatic 100W (PX-100) </v>
          </cell>
        </row>
        <row r="870">
          <cell r="D870" t="str">
            <v xml:space="preserve">Transformador Pad Mounted de 50 Kva </v>
          </cell>
        </row>
        <row r="871">
          <cell r="D871" t="str">
            <v xml:space="preserve">Transformador Pad-Mounted de 300 KVA, Voltaje: 7200/12470Y-120/240, 3Ø, Frente muerto, radial </v>
          </cell>
        </row>
        <row r="872">
          <cell r="D872" t="str">
            <v xml:space="preserve">Tubo Fluorescente de 42 w </v>
          </cell>
        </row>
        <row r="873">
          <cell r="D873" t="str">
            <v xml:space="preserve">Tubo IMC de 3''X10' </v>
          </cell>
        </row>
        <row r="874">
          <cell r="D874" t="str">
            <v xml:space="preserve">Varilla de cobre 5/8"x6' </v>
          </cell>
        </row>
        <row r="875">
          <cell r="D875" t="str">
            <v xml:space="preserve">Varilla de puesta a tierra, 5/8" x 6' sin Conector </v>
          </cell>
        </row>
        <row r="876">
          <cell r="D876" t="str">
            <v>Servicios de Alquileres y Especiales</v>
          </cell>
        </row>
        <row r="877">
          <cell r="D877" t="str">
            <v>SandBlasting Superficie Metálicas</v>
          </cell>
        </row>
        <row r="878">
          <cell r="D878" t="str">
            <v>Servicio de Fumigación contra termitas</v>
          </cell>
        </row>
        <row r="879">
          <cell r="D879" t="str">
            <v>Transporte de Estructuas Metálica</v>
          </cell>
        </row>
        <row r="880">
          <cell r="D880" t="str">
            <v>Transporte de Losas Hollow Core</v>
          </cell>
        </row>
        <row r="881">
          <cell r="D881" t="str">
            <v>Alambre thhw #2, Str.</v>
          </cell>
        </row>
        <row r="882">
          <cell r="D882" t="str">
            <v>Alambre thhw #2/0, Str.</v>
          </cell>
        </row>
        <row r="883">
          <cell r="D883" t="str">
            <v>Alambre thhw #3/0, Str.</v>
          </cell>
        </row>
        <row r="884">
          <cell r="D884" t="str">
            <v>Alambre thhw #4, Str.</v>
          </cell>
        </row>
        <row r="885">
          <cell r="D885" t="str">
            <v>Alambre thhw #4/0, Str.</v>
          </cell>
        </row>
        <row r="886">
          <cell r="D886" t="str">
            <v>Alambre thhw #6, Str.</v>
          </cell>
        </row>
        <row r="887">
          <cell r="D887" t="str">
            <v>Alambre thhw #8, Str.</v>
          </cell>
        </row>
        <row r="888">
          <cell r="D888" t="str">
            <v>Alambre thw #1/0, Str.</v>
          </cell>
        </row>
      </sheetData>
      <sheetData sheetId="9" refreshError="1"/>
      <sheetData sheetId="10" refreshError="1"/>
      <sheetData sheetId="11" refreshError="1"/>
      <sheetData sheetId="12">
        <row r="1">
          <cell r="A1" t="str">
            <v>Disciplina</v>
          </cell>
          <cell r="B1" t="str">
            <v>Mano de Obras</v>
          </cell>
          <cell r="C1" t="str">
            <v>Ud</v>
          </cell>
          <cell r="D1" t="str">
            <v>Rendimiento</v>
          </cell>
          <cell r="E1" t="str">
            <v>Maestro de área [MA]</v>
          </cell>
          <cell r="F1" t="str">
            <v>Brigada topográfica (BT)</v>
          </cell>
          <cell r="G1" t="str">
            <v>Ayudante [AY]</v>
          </cell>
          <cell r="H1" t="str">
            <v>Operario primera categoría [OP1]</v>
          </cell>
          <cell r="I1" t="str">
            <v>Operario Segunda categoría [OP2]</v>
          </cell>
          <cell r="J1" t="str">
            <v>Operario tercera categoría - Terminador [OP3]</v>
          </cell>
          <cell r="K1" t="str">
            <v>Técnico calificado [TC]</v>
          </cell>
          <cell r="L1" t="str">
            <v>Técnico no calificado o PEÓN [TNC]</v>
          </cell>
          <cell r="M1" t="str">
            <v>Técnico no calificado o PEÓN [TNC]</v>
          </cell>
          <cell r="N1" t="str">
            <v>Costo Unitario</v>
          </cell>
        </row>
        <row r="2">
          <cell r="B2" t="str">
            <v>OPERADORES</v>
          </cell>
        </row>
        <row r="3">
          <cell r="A3" t="str">
            <v>Técnicos Especiales</v>
          </cell>
          <cell r="B3" t="str">
            <v>M. O.1001-1 [MA] Maestro de área (MA)</v>
          </cell>
          <cell r="C3" t="str">
            <v>Día</v>
          </cell>
          <cell r="D3">
            <v>1</v>
          </cell>
          <cell r="E3">
            <v>1</v>
          </cell>
          <cell r="F3">
            <v>0</v>
          </cell>
          <cell r="G3">
            <v>0</v>
          </cell>
          <cell r="H3">
            <v>0</v>
          </cell>
          <cell r="I3">
            <v>0</v>
          </cell>
          <cell r="J3">
            <v>0</v>
          </cell>
          <cell r="K3">
            <v>0</v>
          </cell>
          <cell r="L3">
            <v>0</v>
          </cell>
          <cell r="M3">
            <v>0</v>
          </cell>
          <cell r="N3">
            <v>1719</v>
          </cell>
        </row>
        <row r="4">
          <cell r="A4" t="str">
            <v>Técnicos Especiales</v>
          </cell>
          <cell r="B4" t="str">
            <v>M. O.1001-2 [BT] Brigada topográfica (BT)</v>
          </cell>
          <cell r="C4" t="str">
            <v>Día</v>
          </cell>
          <cell r="D4">
            <v>1</v>
          </cell>
          <cell r="E4">
            <v>0</v>
          </cell>
          <cell r="F4">
            <v>1</v>
          </cell>
          <cell r="G4">
            <v>0</v>
          </cell>
          <cell r="H4">
            <v>0</v>
          </cell>
          <cell r="I4">
            <v>0</v>
          </cell>
          <cell r="J4">
            <v>0</v>
          </cell>
          <cell r="K4">
            <v>0</v>
          </cell>
          <cell r="L4">
            <v>0</v>
          </cell>
          <cell r="M4">
            <v>0</v>
          </cell>
          <cell r="N4">
            <v>6493.8530769230783</v>
          </cell>
        </row>
        <row r="5">
          <cell r="A5" t="str">
            <v>Técnicos Especiales</v>
          </cell>
          <cell r="B5" t="str">
            <v>M. O.1001-3 [AY] Ayudante (AY)</v>
          </cell>
          <cell r="C5" t="str">
            <v>Día</v>
          </cell>
          <cell r="D5">
            <v>1</v>
          </cell>
          <cell r="E5">
            <v>0</v>
          </cell>
          <cell r="F5">
            <v>0</v>
          </cell>
          <cell r="G5">
            <v>1</v>
          </cell>
          <cell r="H5">
            <v>0</v>
          </cell>
          <cell r="I5">
            <v>0</v>
          </cell>
          <cell r="J5">
            <v>0</v>
          </cell>
          <cell r="K5">
            <v>0</v>
          </cell>
          <cell r="L5">
            <v>0</v>
          </cell>
          <cell r="M5">
            <v>0</v>
          </cell>
          <cell r="N5">
            <v>736.52538461538381</v>
          </cell>
        </row>
        <row r="6">
          <cell r="A6" t="str">
            <v>Técnicos Especiales</v>
          </cell>
          <cell r="B6" t="str">
            <v>M. O.1001-4 [OP1] Operario primera categoría (OP1)</v>
          </cell>
          <cell r="C6" t="str">
            <v>Día</v>
          </cell>
          <cell r="D6">
            <v>1</v>
          </cell>
          <cell r="E6">
            <v>0</v>
          </cell>
          <cell r="F6">
            <v>0</v>
          </cell>
          <cell r="G6">
            <v>0</v>
          </cell>
          <cell r="H6">
            <v>1</v>
          </cell>
          <cell r="I6">
            <v>0</v>
          </cell>
          <cell r="J6">
            <v>0</v>
          </cell>
          <cell r="K6">
            <v>0</v>
          </cell>
          <cell r="L6">
            <v>0</v>
          </cell>
          <cell r="M6">
            <v>0</v>
          </cell>
          <cell r="N6">
            <v>1364.6215384615386</v>
          </cell>
        </row>
        <row r="7">
          <cell r="A7" t="str">
            <v>Técnicos Especiales</v>
          </cell>
          <cell r="B7" t="str">
            <v>M. O.1001-5 [OP2] Operario Segunda categoría (OP2)</v>
          </cell>
          <cell r="C7" t="str">
            <v>Día</v>
          </cell>
          <cell r="D7">
            <v>1</v>
          </cell>
          <cell r="E7">
            <v>0</v>
          </cell>
          <cell r="F7">
            <v>0</v>
          </cell>
          <cell r="G7">
            <v>0</v>
          </cell>
          <cell r="H7">
            <v>0</v>
          </cell>
          <cell r="I7">
            <v>1</v>
          </cell>
          <cell r="J7">
            <v>0</v>
          </cell>
          <cell r="K7">
            <v>0</v>
          </cell>
          <cell r="L7">
            <v>0</v>
          </cell>
          <cell r="M7">
            <v>0</v>
          </cell>
          <cell r="N7">
            <v>1090.9038461538469</v>
          </cell>
        </row>
        <row r="8">
          <cell r="A8" t="str">
            <v>Técnicos Especiales</v>
          </cell>
          <cell r="B8" t="str">
            <v>M. O.1001-6 [OP3] Operario tercera categoría - Terminador (OP3)</v>
          </cell>
          <cell r="C8" t="str">
            <v>Día</v>
          </cell>
          <cell r="D8">
            <v>1</v>
          </cell>
          <cell r="E8">
            <v>0</v>
          </cell>
          <cell r="F8">
            <v>0</v>
          </cell>
          <cell r="G8">
            <v>0</v>
          </cell>
          <cell r="H8">
            <v>0</v>
          </cell>
          <cell r="I8">
            <v>0</v>
          </cell>
          <cell r="J8">
            <v>1</v>
          </cell>
          <cell r="K8">
            <v>0</v>
          </cell>
          <cell r="L8">
            <v>0</v>
          </cell>
          <cell r="M8">
            <v>0</v>
          </cell>
          <cell r="N8">
            <v>956.02846153846122</v>
          </cell>
        </row>
        <row r="9">
          <cell r="A9" t="str">
            <v>Técnicos Especiales</v>
          </cell>
          <cell r="B9" t="str">
            <v>M. O.1001-7 [TC] Técnico calificado (TC)</v>
          </cell>
          <cell r="C9" t="str">
            <v>Día</v>
          </cell>
          <cell r="D9">
            <v>1</v>
          </cell>
          <cell r="E9">
            <v>0</v>
          </cell>
          <cell r="F9">
            <v>0</v>
          </cell>
          <cell r="G9">
            <v>0</v>
          </cell>
          <cell r="H9">
            <v>0</v>
          </cell>
          <cell r="I9">
            <v>0</v>
          </cell>
          <cell r="J9">
            <v>0</v>
          </cell>
          <cell r="K9">
            <v>1</v>
          </cell>
          <cell r="L9">
            <v>0</v>
          </cell>
          <cell r="M9">
            <v>0</v>
          </cell>
          <cell r="N9">
            <v>626.77384615384688</v>
          </cell>
        </row>
        <row r="10">
          <cell r="A10" t="str">
            <v>Técnicos Especiales</v>
          </cell>
          <cell r="B10" t="str">
            <v>M. O.1001-8 [TNC] Técnico no calificado o PEÓN (TNC)</v>
          </cell>
          <cell r="C10" t="str">
            <v>Día</v>
          </cell>
          <cell r="D10">
            <v>1</v>
          </cell>
          <cell r="E10">
            <v>0</v>
          </cell>
          <cell r="F10">
            <v>0</v>
          </cell>
          <cell r="G10">
            <v>0</v>
          </cell>
          <cell r="H10">
            <v>0</v>
          </cell>
          <cell r="I10">
            <v>0</v>
          </cell>
          <cell r="J10">
            <v>0</v>
          </cell>
          <cell r="K10">
            <v>0</v>
          </cell>
          <cell r="L10">
            <v>1</v>
          </cell>
          <cell r="M10">
            <v>0</v>
          </cell>
          <cell r="N10">
            <v>572.55923076923068</v>
          </cell>
        </row>
        <row r="11">
          <cell r="A11" t="str">
            <v>Técnicos Especiales</v>
          </cell>
          <cell r="B11" t="str">
            <v>M. O.1001-P [TPG] Topógrafo (TPG)</v>
          </cell>
          <cell r="C11" t="str">
            <v>Día</v>
          </cell>
          <cell r="D11">
            <v>1</v>
          </cell>
          <cell r="E11">
            <v>0</v>
          </cell>
          <cell r="F11">
            <v>0</v>
          </cell>
          <cell r="G11">
            <v>0</v>
          </cell>
          <cell r="H11">
            <v>0</v>
          </cell>
          <cell r="I11">
            <v>0</v>
          </cell>
          <cell r="J11">
            <v>0</v>
          </cell>
          <cell r="K11">
            <v>0</v>
          </cell>
          <cell r="L11">
            <v>0</v>
          </cell>
          <cell r="M11">
            <v>1</v>
          </cell>
          <cell r="N11">
            <v>2729.2430769230773</v>
          </cell>
        </row>
        <row r="12">
          <cell r="A12" t="str">
            <v>Albañilería</v>
          </cell>
          <cell r="B12" t="str">
            <v xml:space="preserve">COLOCACIÓN DE BLOQUES  </v>
          </cell>
        </row>
        <row r="13">
          <cell r="A13" t="str">
            <v>Albañilería</v>
          </cell>
          <cell r="B13" t="str">
            <v xml:space="preserve">M. O.1002-1 [1] Bloque de 4x8x16 pulgs  </v>
          </cell>
          <cell r="C13" t="str">
            <v>Ud</v>
          </cell>
          <cell r="D13">
            <v>125</v>
          </cell>
          <cell r="E13">
            <v>0</v>
          </cell>
          <cell r="F13">
            <v>0</v>
          </cell>
          <cell r="G13">
            <v>1</v>
          </cell>
          <cell r="H13">
            <v>0</v>
          </cell>
          <cell r="I13">
            <v>1</v>
          </cell>
          <cell r="J13">
            <v>0</v>
          </cell>
          <cell r="K13">
            <v>1</v>
          </cell>
          <cell r="L13">
            <v>0</v>
          </cell>
          <cell r="M13">
            <v>0</v>
          </cell>
          <cell r="N13">
            <v>19.633624615384623</v>
          </cell>
        </row>
        <row r="14">
          <cell r="A14" t="str">
            <v>Albañilería</v>
          </cell>
          <cell r="B14" t="str">
            <v xml:space="preserve">M. O.1002-2 [2] Bloque de 6x8x16 pulgs.  </v>
          </cell>
          <cell r="C14" t="str">
            <v>Ud</v>
          </cell>
          <cell r="D14">
            <v>150</v>
          </cell>
          <cell r="E14">
            <v>0</v>
          </cell>
          <cell r="F14">
            <v>0</v>
          </cell>
          <cell r="G14">
            <v>1</v>
          </cell>
          <cell r="H14">
            <v>0</v>
          </cell>
          <cell r="I14">
            <v>1</v>
          </cell>
          <cell r="J14">
            <v>0</v>
          </cell>
          <cell r="K14">
            <v>1</v>
          </cell>
          <cell r="L14">
            <v>0</v>
          </cell>
          <cell r="M14">
            <v>0</v>
          </cell>
          <cell r="N14">
            <v>16.36135384615385</v>
          </cell>
        </row>
        <row r="15">
          <cell r="A15" t="str">
            <v>Albañilería</v>
          </cell>
          <cell r="B15" t="str">
            <v xml:space="preserve">M. O.1002-3 [3] Bloque de 6x8x18 pulgs.   </v>
          </cell>
          <cell r="C15" t="str">
            <v>Ud</v>
          </cell>
          <cell r="D15">
            <v>135</v>
          </cell>
          <cell r="E15">
            <v>0</v>
          </cell>
          <cell r="F15">
            <v>0</v>
          </cell>
          <cell r="G15">
            <v>1</v>
          </cell>
          <cell r="H15">
            <v>0</v>
          </cell>
          <cell r="I15">
            <v>1</v>
          </cell>
          <cell r="J15">
            <v>0</v>
          </cell>
          <cell r="K15">
            <v>1</v>
          </cell>
          <cell r="L15">
            <v>0</v>
          </cell>
          <cell r="M15">
            <v>0</v>
          </cell>
          <cell r="N15">
            <v>18.179282051282058</v>
          </cell>
        </row>
        <row r="16">
          <cell r="A16" t="str">
            <v>Albañilería</v>
          </cell>
          <cell r="B16" t="str">
            <v xml:space="preserve">M. O.1002-4 [4] Bloque de 8x8x16 pulgs.  </v>
          </cell>
          <cell r="C16" t="str">
            <v>Ud</v>
          </cell>
          <cell r="D16">
            <v>135</v>
          </cell>
          <cell r="E16">
            <v>0</v>
          </cell>
          <cell r="F16">
            <v>0</v>
          </cell>
          <cell r="G16">
            <v>1</v>
          </cell>
          <cell r="H16">
            <v>0</v>
          </cell>
          <cell r="I16">
            <v>1</v>
          </cell>
          <cell r="J16">
            <v>0</v>
          </cell>
          <cell r="K16">
            <v>1</v>
          </cell>
          <cell r="L16">
            <v>0</v>
          </cell>
          <cell r="M16">
            <v>0</v>
          </cell>
          <cell r="N16">
            <v>18.179282051282058</v>
          </cell>
        </row>
        <row r="17">
          <cell r="A17" t="str">
            <v>Albañilería</v>
          </cell>
          <cell r="B17" t="str">
            <v xml:space="preserve">M. O.1002-5 [5] Bloque de 12x8x16 pulgs.  </v>
          </cell>
          <cell r="C17" t="str">
            <v>Ud</v>
          </cell>
          <cell r="D17">
            <v>90</v>
          </cell>
          <cell r="E17">
            <v>0</v>
          </cell>
          <cell r="F17">
            <v>0</v>
          </cell>
          <cell r="G17">
            <v>1</v>
          </cell>
          <cell r="H17">
            <v>0</v>
          </cell>
          <cell r="I17">
            <v>1</v>
          </cell>
          <cell r="J17">
            <v>0</v>
          </cell>
          <cell r="K17">
            <v>1</v>
          </cell>
          <cell r="L17">
            <v>1</v>
          </cell>
          <cell r="M17">
            <v>0</v>
          </cell>
          <cell r="N17">
            <v>33.630692307692314</v>
          </cell>
        </row>
        <row r="18">
          <cell r="A18" t="str">
            <v>Albañilería</v>
          </cell>
          <cell r="B18" t="str">
            <v xml:space="preserve">M. O.1002-6 [6] Bloque ornamental de 5x25x20 pulgs. </v>
          </cell>
          <cell r="C18" t="str">
            <v>Ud</v>
          </cell>
          <cell r="D18">
            <v>75</v>
          </cell>
          <cell r="E18">
            <v>0</v>
          </cell>
          <cell r="F18">
            <v>0</v>
          </cell>
          <cell r="G18">
            <v>1</v>
          </cell>
          <cell r="H18">
            <v>1</v>
          </cell>
          <cell r="I18">
            <v>0</v>
          </cell>
          <cell r="J18">
            <v>0</v>
          </cell>
          <cell r="K18">
            <v>0</v>
          </cell>
          <cell r="L18">
            <v>0</v>
          </cell>
          <cell r="M18">
            <v>0</v>
          </cell>
          <cell r="N18">
            <v>28.015292307692302</v>
          </cell>
        </row>
        <row r="19">
          <cell r="A19" t="str">
            <v>Albañilería</v>
          </cell>
          <cell r="B19" t="str">
            <v xml:space="preserve">M. O.1002-7 [7] Bloque irregular  </v>
          </cell>
          <cell r="C19" t="str">
            <v>Ud</v>
          </cell>
          <cell r="D19">
            <v>57</v>
          </cell>
          <cell r="E19">
            <v>0</v>
          </cell>
          <cell r="F19">
            <v>0</v>
          </cell>
          <cell r="G19">
            <v>1</v>
          </cell>
          <cell r="H19">
            <v>1</v>
          </cell>
          <cell r="I19">
            <v>0</v>
          </cell>
          <cell r="J19">
            <v>0</v>
          </cell>
          <cell r="K19">
            <v>0</v>
          </cell>
          <cell r="L19">
            <v>0</v>
          </cell>
          <cell r="M19">
            <v>0</v>
          </cell>
          <cell r="N19">
            <v>36.862226720647762</v>
          </cell>
        </row>
        <row r="20">
          <cell r="A20" t="str">
            <v>Albañilería</v>
          </cell>
          <cell r="B20" t="str">
            <v>M. O.1002-8 [8] Bloque calado</v>
          </cell>
          <cell r="C20" t="str">
            <v>Ud</v>
          </cell>
          <cell r="D20">
            <v>55</v>
          </cell>
          <cell r="E20">
            <v>0</v>
          </cell>
          <cell r="F20">
            <v>0</v>
          </cell>
          <cell r="G20">
            <v>0</v>
          </cell>
          <cell r="H20">
            <v>1</v>
          </cell>
          <cell r="I20">
            <v>0</v>
          </cell>
          <cell r="J20">
            <v>0</v>
          </cell>
          <cell r="K20">
            <v>1</v>
          </cell>
          <cell r="L20">
            <v>0</v>
          </cell>
          <cell r="M20">
            <v>0</v>
          </cell>
          <cell r="N20">
            <v>36.207188811188828</v>
          </cell>
        </row>
        <row r="21">
          <cell r="A21" t="str">
            <v>Albañilería</v>
          </cell>
          <cell r="B21" t="str">
            <v>M. O.1002-9 [9] Block ornamental de barro o cemento.</v>
          </cell>
          <cell r="C21" t="str">
            <v>Ud</v>
          </cell>
          <cell r="D21">
            <v>55</v>
          </cell>
          <cell r="E21">
            <v>0</v>
          </cell>
          <cell r="F21">
            <v>0</v>
          </cell>
          <cell r="G21">
            <v>0</v>
          </cell>
          <cell r="H21">
            <v>1</v>
          </cell>
          <cell r="I21">
            <v>0</v>
          </cell>
          <cell r="J21">
            <v>0</v>
          </cell>
          <cell r="K21">
            <v>1</v>
          </cell>
          <cell r="L21">
            <v>0</v>
          </cell>
          <cell r="M21">
            <v>0</v>
          </cell>
          <cell r="N21">
            <v>36.207188811188828</v>
          </cell>
        </row>
        <row r="22">
          <cell r="A22" t="str">
            <v>Albañilería</v>
          </cell>
          <cell r="B22" t="str">
            <v>M. O.1002-10 [10] Por violinar juntas de blocks horizontales y verticales una cara, con una regla adicional c/u.</v>
          </cell>
          <cell r="C22" t="str">
            <v>Ud</v>
          </cell>
          <cell r="D22">
            <v>785</v>
          </cell>
          <cell r="E22">
            <v>0</v>
          </cell>
          <cell r="F22">
            <v>0</v>
          </cell>
          <cell r="G22">
            <v>0</v>
          </cell>
          <cell r="H22">
            <v>0</v>
          </cell>
          <cell r="I22">
            <v>1</v>
          </cell>
          <cell r="J22">
            <v>0</v>
          </cell>
          <cell r="K22">
            <v>1</v>
          </cell>
          <cell r="L22">
            <v>0</v>
          </cell>
          <cell r="M22">
            <v>0</v>
          </cell>
          <cell r="N22">
            <v>2.1881244487996097</v>
          </cell>
        </row>
        <row r="23">
          <cell r="A23" t="str">
            <v>Albañilería</v>
          </cell>
          <cell r="B23" t="str">
            <v>M. O.1002-11 [11] Llenado de huecos de bloques, bastones a 0.80 M</v>
          </cell>
          <cell r="C23" t="str">
            <v>Ud</v>
          </cell>
          <cell r="D23">
            <v>1175</v>
          </cell>
          <cell r="E23">
            <v>0</v>
          </cell>
          <cell r="F23">
            <v>0</v>
          </cell>
          <cell r="G23">
            <v>0</v>
          </cell>
          <cell r="H23">
            <v>0</v>
          </cell>
          <cell r="I23">
            <v>1</v>
          </cell>
          <cell r="J23">
            <v>0</v>
          </cell>
          <cell r="K23">
            <v>1</v>
          </cell>
          <cell r="L23">
            <v>0</v>
          </cell>
          <cell r="M23">
            <v>0</v>
          </cell>
          <cell r="N23">
            <v>1.461853355155484</v>
          </cell>
        </row>
        <row r="24">
          <cell r="A24" t="str">
            <v>Albañilería</v>
          </cell>
          <cell r="B24" t="str">
            <v>M. O.1002-12 [12] Llenado de huecos de bloques, bastones a 0.60 M</v>
          </cell>
          <cell r="C24" t="str">
            <v>Ud</v>
          </cell>
          <cell r="D24">
            <v>785</v>
          </cell>
          <cell r="E24">
            <v>0</v>
          </cell>
          <cell r="F24">
            <v>0</v>
          </cell>
          <cell r="G24">
            <v>0</v>
          </cell>
          <cell r="H24">
            <v>0</v>
          </cell>
          <cell r="I24">
            <v>1</v>
          </cell>
          <cell r="J24">
            <v>0</v>
          </cell>
          <cell r="K24">
            <v>1</v>
          </cell>
          <cell r="L24">
            <v>0</v>
          </cell>
          <cell r="M24">
            <v>0</v>
          </cell>
          <cell r="N24">
            <v>2.1881244487996097</v>
          </cell>
        </row>
        <row r="25">
          <cell r="A25" t="str">
            <v>Albañilería</v>
          </cell>
          <cell r="B25" t="str">
            <v>M. O.1002-13 [13] Llenado de huecos de bloques, bastones a 0.40 M.</v>
          </cell>
          <cell r="C25" t="str">
            <v>Ud</v>
          </cell>
          <cell r="D25">
            <v>585</v>
          </cell>
          <cell r="E25">
            <v>0</v>
          </cell>
          <cell r="F25">
            <v>0</v>
          </cell>
          <cell r="G25">
            <v>0</v>
          </cell>
          <cell r="H25">
            <v>0</v>
          </cell>
          <cell r="I25">
            <v>1</v>
          </cell>
          <cell r="J25">
            <v>0</v>
          </cell>
          <cell r="K25">
            <v>1</v>
          </cell>
          <cell r="L25">
            <v>0</v>
          </cell>
          <cell r="M25">
            <v>0</v>
          </cell>
          <cell r="N25">
            <v>2.936201183431955</v>
          </cell>
        </row>
        <row r="26">
          <cell r="A26" t="str">
            <v>Albañilería</v>
          </cell>
          <cell r="B26" t="str">
            <v>M. O.1002-14 [14] Llenado de huecos de bloques, Bastones a 0.20 M</v>
          </cell>
          <cell r="C26" t="str">
            <v>Ud</v>
          </cell>
          <cell r="D26">
            <v>315</v>
          </cell>
          <cell r="E26">
            <v>0</v>
          </cell>
          <cell r="F26">
            <v>0</v>
          </cell>
          <cell r="G26">
            <v>0</v>
          </cell>
          <cell r="H26">
            <v>0</v>
          </cell>
          <cell r="I26">
            <v>1</v>
          </cell>
          <cell r="J26">
            <v>0</v>
          </cell>
          <cell r="K26">
            <v>1</v>
          </cell>
          <cell r="L26">
            <v>0</v>
          </cell>
          <cell r="M26">
            <v>0</v>
          </cell>
          <cell r="N26">
            <v>5.4529450549450589</v>
          </cell>
        </row>
        <row r="27">
          <cell r="A27" t="str">
            <v>Albañilería</v>
          </cell>
          <cell r="B27" t="str">
            <v>M. O.1002-15 [15] Corte y amarre de varillas en bloques, Bastones a 0.80 M.</v>
          </cell>
          <cell r="C27" t="str">
            <v>Ud</v>
          </cell>
          <cell r="D27">
            <v>2350</v>
          </cell>
          <cell r="E27">
            <v>0</v>
          </cell>
          <cell r="F27">
            <v>0</v>
          </cell>
          <cell r="G27">
            <v>0</v>
          </cell>
          <cell r="H27">
            <v>0</v>
          </cell>
          <cell r="I27">
            <v>1</v>
          </cell>
          <cell r="J27">
            <v>0</v>
          </cell>
          <cell r="K27">
            <v>1</v>
          </cell>
          <cell r="L27">
            <v>0</v>
          </cell>
          <cell r="M27">
            <v>0</v>
          </cell>
          <cell r="N27">
            <v>0.73092667757774199</v>
          </cell>
        </row>
        <row r="28">
          <cell r="A28" t="str">
            <v>Albañilería</v>
          </cell>
          <cell r="B28" t="str">
            <v>M. O.1002-16 [16] Corte y amarre de varillas en bloques, bastones a 0.60 M.</v>
          </cell>
          <cell r="C28" t="str">
            <v>Ud</v>
          </cell>
          <cell r="D28">
            <v>1565</v>
          </cell>
          <cell r="E28">
            <v>0</v>
          </cell>
          <cell r="F28">
            <v>0</v>
          </cell>
          <cell r="G28">
            <v>0</v>
          </cell>
          <cell r="H28">
            <v>0</v>
          </cell>
          <cell r="I28">
            <v>1</v>
          </cell>
          <cell r="J28">
            <v>0</v>
          </cell>
          <cell r="K28">
            <v>1</v>
          </cell>
          <cell r="L28">
            <v>0</v>
          </cell>
          <cell r="M28">
            <v>0</v>
          </cell>
          <cell r="N28">
            <v>1.0975576308675359</v>
          </cell>
        </row>
        <row r="29">
          <cell r="A29" t="str">
            <v>Albañilería</v>
          </cell>
          <cell r="B29" t="str">
            <v>M. O.1002-17 [17] Corte y amarre de varillas en bloques, bastones a 0.40 M.</v>
          </cell>
          <cell r="C29" t="str">
            <v>Ud</v>
          </cell>
          <cell r="D29">
            <v>1175</v>
          </cell>
          <cell r="E29">
            <v>0</v>
          </cell>
          <cell r="F29">
            <v>0</v>
          </cell>
          <cell r="G29">
            <v>0</v>
          </cell>
          <cell r="H29">
            <v>0</v>
          </cell>
          <cell r="I29">
            <v>1</v>
          </cell>
          <cell r="J29">
            <v>0</v>
          </cell>
          <cell r="K29">
            <v>1</v>
          </cell>
          <cell r="L29">
            <v>0</v>
          </cell>
          <cell r="M29">
            <v>0</v>
          </cell>
          <cell r="N29">
            <v>1.461853355155484</v>
          </cell>
        </row>
        <row r="30">
          <cell r="A30" t="str">
            <v>Albañilería</v>
          </cell>
          <cell r="B30" t="str">
            <v>M. O.1002-18 [18] Corte y amarre de varillas en bloques, Bastones a 0.20 M.</v>
          </cell>
          <cell r="C30" t="str">
            <v>Ud</v>
          </cell>
          <cell r="D30">
            <v>785</v>
          </cell>
          <cell r="E30">
            <v>0</v>
          </cell>
          <cell r="F30">
            <v>0</v>
          </cell>
          <cell r="G30">
            <v>0</v>
          </cell>
          <cell r="H30">
            <v>0</v>
          </cell>
          <cell r="I30">
            <v>1</v>
          </cell>
          <cell r="J30">
            <v>0</v>
          </cell>
          <cell r="K30">
            <v>1</v>
          </cell>
          <cell r="L30">
            <v>0</v>
          </cell>
          <cell r="M30">
            <v>0</v>
          </cell>
          <cell r="N30">
            <v>2.1881244487996097</v>
          </cell>
        </row>
        <row r="31">
          <cell r="A31" t="str">
            <v>Albañilería</v>
          </cell>
          <cell r="B31" t="str">
            <v xml:space="preserve">PAÑETE Y TERMINACIÓN DE PAREDES Y PLAFONES  </v>
          </cell>
          <cell r="N31" t="str">
            <v>P. A.</v>
          </cell>
        </row>
        <row r="32">
          <cell r="A32" t="str">
            <v>Albañilería</v>
          </cell>
          <cell r="B32" t="str">
            <v>M. O.1003-1 [11] Fraguache con escoba .</v>
          </cell>
          <cell r="C32" t="str">
            <v>m²</v>
          </cell>
          <cell r="D32">
            <v>69</v>
          </cell>
          <cell r="E32">
            <v>0</v>
          </cell>
          <cell r="F32">
            <v>0</v>
          </cell>
          <cell r="G32">
            <v>1</v>
          </cell>
          <cell r="H32">
            <v>0</v>
          </cell>
          <cell r="I32">
            <v>0</v>
          </cell>
          <cell r="J32">
            <v>0</v>
          </cell>
          <cell r="K32">
            <v>1</v>
          </cell>
          <cell r="L32">
            <v>0</v>
          </cell>
          <cell r="M32">
            <v>0</v>
          </cell>
          <cell r="N32">
            <v>19.757959866220734</v>
          </cell>
        </row>
        <row r="33">
          <cell r="A33" t="str">
            <v>Albañilería</v>
          </cell>
          <cell r="B33" t="str">
            <v>M. O.1003-2 [12] Careteo con llana.</v>
          </cell>
          <cell r="C33" t="str">
            <v>m²</v>
          </cell>
          <cell r="D33">
            <v>55</v>
          </cell>
          <cell r="E33">
            <v>0</v>
          </cell>
          <cell r="F33">
            <v>0</v>
          </cell>
          <cell r="G33">
            <v>0</v>
          </cell>
          <cell r="H33">
            <v>0</v>
          </cell>
          <cell r="I33">
            <v>1</v>
          </cell>
          <cell r="J33">
            <v>0</v>
          </cell>
          <cell r="K33">
            <v>1</v>
          </cell>
          <cell r="L33">
            <v>0</v>
          </cell>
          <cell r="M33">
            <v>0</v>
          </cell>
          <cell r="N33">
            <v>31.23050349650352</v>
          </cell>
        </row>
        <row r="34">
          <cell r="A34" t="str">
            <v>Albañilería</v>
          </cell>
          <cell r="B34" t="str">
            <v>M. O.1003-3 [13] Resane con goma</v>
          </cell>
          <cell r="C34" t="str">
            <v>m²</v>
          </cell>
          <cell r="D34">
            <v>52</v>
          </cell>
          <cell r="E34">
            <v>0</v>
          </cell>
          <cell r="F34">
            <v>0</v>
          </cell>
          <cell r="G34">
            <v>1</v>
          </cell>
          <cell r="H34">
            <v>0</v>
          </cell>
          <cell r="I34">
            <v>1</v>
          </cell>
          <cell r="J34">
            <v>0</v>
          </cell>
          <cell r="K34">
            <v>1</v>
          </cell>
          <cell r="L34">
            <v>0</v>
          </cell>
          <cell r="M34">
            <v>0</v>
          </cell>
          <cell r="N34">
            <v>47.196213017751496</v>
          </cell>
        </row>
        <row r="35">
          <cell r="A35" t="str">
            <v>Albañilería</v>
          </cell>
          <cell r="B35" t="str">
            <v xml:space="preserve">M. O.1003-4 [14] Resane frotado. </v>
          </cell>
          <cell r="C35" t="str">
            <v>m²</v>
          </cell>
          <cell r="D35">
            <v>58</v>
          </cell>
          <cell r="E35">
            <v>0</v>
          </cell>
          <cell r="F35">
            <v>0</v>
          </cell>
          <cell r="G35">
            <v>0</v>
          </cell>
          <cell r="H35">
            <v>0</v>
          </cell>
          <cell r="I35">
            <v>1</v>
          </cell>
          <cell r="J35">
            <v>0</v>
          </cell>
          <cell r="K35">
            <v>1</v>
          </cell>
          <cell r="L35">
            <v>0</v>
          </cell>
          <cell r="M35">
            <v>0</v>
          </cell>
          <cell r="N35">
            <v>29.615132625994718</v>
          </cell>
        </row>
        <row r="36">
          <cell r="A36" t="str">
            <v>Albañilería</v>
          </cell>
          <cell r="B36" t="str">
            <v>M. O.1003-5 [15] Repello maestreado en paredes.</v>
          </cell>
          <cell r="C36" t="str">
            <v>m²</v>
          </cell>
          <cell r="D36">
            <v>22</v>
          </cell>
          <cell r="E36">
            <v>0</v>
          </cell>
          <cell r="F36">
            <v>0</v>
          </cell>
          <cell r="G36">
            <v>0</v>
          </cell>
          <cell r="H36">
            <v>0</v>
          </cell>
          <cell r="I36">
            <v>1</v>
          </cell>
          <cell r="J36">
            <v>0</v>
          </cell>
          <cell r="K36">
            <v>1</v>
          </cell>
          <cell r="L36">
            <v>0</v>
          </cell>
          <cell r="M36">
            <v>0</v>
          </cell>
          <cell r="N36">
            <v>78.076258741258798</v>
          </cell>
        </row>
        <row r="37">
          <cell r="A37" t="str">
            <v>Albañilería</v>
          </cell>
          <cell r="B37" t="str">
            <v xml:space="preserve">M. O.1003-6 [16] Repello maestreado en techo de 2cms., mínimo espesor. </v>
          </cell>
          <cell r="C37" t="str">
            <v>m²</v>
          </cell>
          <cell r="D37">
            <v>16</v>
          </cell>
          <cell r="E37">
            <v>0</v>
          </cell>
          <cell r="F37">
            <v>0</v>
          </cell>
          <cell r="G37">
            <v>1</v>
          </cell>
          <cell r="H37">
            <v>1</v>
          </cell>
          <cell r="I37">
            <v>0</v>
          </cell>
          <cell r="J37">
            <v>0</v>
          </cell>
          <cell r="K37">
            <v>0</v>
          </cell>
          <cell r="L37">
            <v>0</v>
          </cell>
          <cell r="M37">
            <v>0</v>
          </cell>
          <cell r="N37">
            <v>131.32168269230766</v>
          </cell>
        </row>
        <row r="38">
          <cell r="A38" t="str">
            <v>Albañilería</v>
          </cell>
          <cell r="B38" t="str">
            <v xml:space="preserve">M. O.1003-7 [17] Repello sin maestrear. </v>
          </cell>
          <cell r="C38" t="str">
            <v>m²</v>
          </cell>
          <cell r="D38">
            <v>46</v>
          </cell>
          <cell r="E38">
            <v>0</v>
          </cell>
          <cell r="F38">
            <v>0</v>
          </cell>
          <cell r="G38">
            <v>0</v>
          </cell>
          <cell r="H38">
            <v>0</v>
          </cell>
          <cell r="I38">
            <v>1</v>
          </cell>
          <cell r="J38">
            <v>0</v>
          </cell>
          <cell r="K38">
            <v>1</v>
          </cell>
          <cell r="L38">
            <v>0</v>
          </cell>
          <cell r="M38">
            <v>0</v>
          </cell>
          <cell r="N38">
            <v>37.340819397993343</v>
          </cell>
        </row>
        <row r="39">
          <cell r="A39" t="str">
            <v>Albañilería</v>
          </cell>
          <cell r="B39" t="str">
            <v>M. O.1003-8 [18] Pañete rateado horizontal y vertical punta llana.</v>
          </cell>
          <cell r="C39" t="str">
            <v>m²</v>
          </cell>
          <cell r="D39">
            <v>42</v>
          </cell>
          <cell r="E39">
            <v>0</v>
          </cell>
          <cell r="F39">
            <v>0</v>
          </cell>
          <cell r="G39">
            <v>1</v>
          </cell>
          <cell r="H39">
            <v>0</v>
          </cell>
          <cell r="I39">
            <v>1</v>
          </cell>
          <cell r="J39">
            <v>0</v>
          </cell>
          <cell r="K39">
            <v>1</v>
          </cell>
          <cell r="L39">
            <v>0</v>
          </cell>
          <cell r="M39">
            <v>0</v>
          </cell>
          <cell r="N39">
            <v>58.433406593406616</v>
          </cell>
        </row>
        <row r="40">
          <cell r="A40" t="str">
            <v>Albañilería</v>
          </cell>
          <cell r="B40" t="str">
            <v xml:space="preserve">M. O.1003-9 [19] Pañete en ladrillos. </v>
          </cell>
          <cell r="C40" t="str">
            <v>m²</v>
          </cell>
          <cell r="N40" t="str">
            <v>P. A.</v>
          </cell>
        </row>
        <row r="41">
          <cell r="A41" t="str">
            <v>Albañilería</v>
          </cell>
          <cell r="B41" t="str">
            <v xml:space="preserve">M. O.1003-10 [20] Pañete en interior, en paredes maestreado y a plomo. </v>
          </cell>
          <cell r="C41" t="str">
            <v>m²</v>
          </cell>
          <cell r="D41">
            <v>28</v>
          </cell>
          <cell r="E41">
            <v>0</v>
          </cell>
          <cell r="F41">
            <v>0</v>
          </cell>
          <cell r="G41">
            <v>1</v>
          </cell>
          <cell r="H41">
            <v>1</v>
          </cell>
          <cell r="I41">
            <v>0</v>
          </cell>
          <cell r="J41">
            <v>1</v>
          </cell>
          <cell r="K41">
            <v>1</v>
          </cell>
          <cell r="L41">
            <v>0</v>
          </cell>
          <cell r="M41">
            <v>0</v>
          </cell>
          <cell r="N41">
            <v>131.56961538461539</v>
          </cell>
        </row>
        <row r="42">
          <cell r="A42" t="str">
            <v>Albañilería</v>
          </cell>
          <cell r="B42" t="str">
            <v>M. O.1003-11 [21] Pañete en exterior, maestreado y a plomo.</v>
          </cell>
          <cell r="C42" t="str">
            <v>m²</v>
          </cell>
          <cell r="D42">
            <v>22</v>
          </cell>
          <cell r="E42">
            <v>0</v>
          </cell>
          <cell r="F42">
            <v>0</v>
          </cell>
          <cell r="G42">
            <v>1</v>
          </cell>
          <cell r="H42">
            <v>1</v>
          </cell>
          <cell r="I42">
            <v>0</v>
          </cell>
          <cell r="J42">
            <v>1</v>
          </cell>
          <cell r="K42">
            <v>1</v>
          </cell>
          <cell r="L42">
            <v>0</v>
          </cell>
          <cell r="M42">
            <v>0</v>
          </cell>
          <cell r="N42">
            <v>167.45223776223776</v>
          </cell>
        </row>
        <row r="43">
          <cell r="A43" t="str">
            <v>Albañilería</v>
          </cell>
          <cell r="B43" t="str">
            <v>M. O.1003-12 [22] Pañete en techo y vigas.</v>
          </cell>
          <cell r="C43" t="str">
            <v>m²</v>
          </cell>
          <cell r="D43">
            <v>20</v>
          </cell>
          <cell r="E43">
            <v>0</v>
          </cell>
          <cell r="F43">
            <v>0</v>
          </cell>
          <cell r="G43">
            <v>1</v>
          </cell>
          <cell r="H43">
            <v>1</v>
          </cell>
          <cell r="I43">
            <v>0</v>
          </cell>
          <cell r="J43">
            <v>1</v>
          </cell>
          <cell r="K43">
            <v>1</v>
          </cell>
          <cell r="L43">
            <v>0</v>
          </cell>
          <cell r="M43">
            <v>0</v>
          </cell>
          <cell r="N43">
            <v>184.19746153846154</v>
          </cell>
        </row>
        <row r="44">
          <cell r="A44" t="str">
            <v>Albañilería</v>
          </cell>
          <cell r="B44" t="str">
            <v>M. O.1003-13 [23] Pañete en columna aisladas desde 0.20 en adelante.</v>
          </cell>
          <cell r="C44" t="str">
            <v>m²</v>
          </cell>
          <cell r="D44">
            <v>15</v>
          </cell>
          <cell r="E44">
            <v>0</v>
          </cell>
          <cell r="F44">
            <v>0</v>
          </cell>
          <cell r="G44">
            <v>1</v>
          </cell>
          <cell r="H44">
            <v>1</v>
          </cell>
          <cell r="I44">
            <v>0</v>
          </cell>
          <cell r="J44">
            <v>1</v>
          </cell>
          <cell r="K44">
            <v>1</v>
          </cell>
          <cell r="L44">
            <v>0</v>
          </cell>
          <cell r="M44">
            <v>0</v>
          </cell>
          <cell r="N44">
            <v>245.59661538461538</v>
          </cell>
        </row>
        <row r="45">
          <cell r="A45" t="str">
            <v>Albañilería</v>
          </cell>
          <cell r="B45" t="str">
            <v xml:space="preserve">M. O.1003-14 [24] Pañete en techo, maestreado a nivel 2cms mínimo . </v>
          </cell>
          <cell r="C45" t="str">
            <v>m²</v>
          </cell>
          <cell r="D45">
            <v>14.5</v>
          </cell>
          <cell r="E45">
            <v>0</v>
          </cell>
          <cell r="F45">
            <v>0</v>
          </cell>
          <cell r="G45">
            <v>1</v>
          </cell>
          <cell r="H45">
            <v>1</v>
          </cell>
          <cell r="I45">
            <v>0</v>
          </cell>
          <cell r="J45">
            <v>0</v>
          </cell>
          <cell r="K45">
            <v>1</v>
          </cell>
          <cell r="L45">
            <v>0</v>
          </cell>
          <cell r="M45">
            <v>0</v>
          </cell>
          <cell r="N45">
            <v>188.13246684350136</v>
          </cell>
        </row>
        <row r="46">
          <cell r="A46" t="str">
            <v>Albañilería</v>
          </cell>
          <cell r="B46" t="str">
            <v xml:space="preserve">M. O.1003-15 [25] Pañete pulido a color. </v>
          </cell>
          <cell r="C46" t="str">
            <v>m²</v>
          </cell>
          <cell r="D46">
            <v>17</v>
          </cell>
          <cell r="E46">
            <v>0</v>
          </cell>
          <cell r="F46">
            <v>0</v>
          </cell>
          <cell r="G46">
            <v>1</v>
          </cell>
          <cell r="H46">
            <v>1</v>
          </cell>
          <cell r="I46">
            <v>0</v>
          </cell>
          <cell r="J46">
            <v>0</v>
          </cell>
          <cell r="K46">
            <v>1</v>
          </cell>
          <cell r="L46">
            <v>0</v>
          </cell>
          <cell r="M46">
            <v>0</v>
          </cell>
          <cell r="N46">
            <v>160.46592760180997</v>
          </cell>
        </row>
        <row r="47">
          <cell r="A47" t="str">
            <v>Albañilería</v>
          </cell>
          <cell r="B47" t="str">
            <v>M. O.1003-16 [26] Pañete pulido sin color.</v>
          </cell>
          <cell r="C47" t="str">
            <v>m²</v>
          </cell>
          <cell r="D47">
            <v>19</v>
          </cell>
          <cell r="E47">
            <v>0</v>
          </cell>
          <cell r="F47">
            <v>0</v>
          </cell>
          <cell r="G47">
            <v>1</v>
          </cell>
          <cell r="H47">
            <v>1</v>
          </cell>
          <cell r="I47">
            <v>0</v>
          </cell>
          <cell r="J47">
            <v>0</v>
          </cell>
          <cell r="K47">
            <v>1</v>
          </cell>
          <cell r="L47">
            <v>0</v>
          </cell>
          <cell r="M47">
            <v>0</v>
          </cell>
          <cell r="N47">
            <v>143.57477732793524</v>
          </cell>
        </row>
        <row r="48">
          <cell r="A48" t="str">
            <v>Albañilería</v>
          </cell>
          <cell r="B48" t="str">
            <v xml:space="preserve">M. O.1003-17 [27] Pañete rasgado. </v>
          </cell>
          <cell r="C48" t="str">
            <v>m²</v>
          </cell>
          <cell r="D48">
            <v>12</v>
          </cell>
          <cell r="E48">
            <v>0</v>
          </cell>
          <cell r="F48">
            <v>0</v>
          </cell>
          <cell r="G48">
            <v>1</v>
          </cell>
          <cell r="H48">
            <v>1</v>
          </cell>
          <cell r="I48">
            <v>0</v>
          </cell>
          <cell r="J48">
            <v>0</v>
          </cell>
          <cell r="K48">
            <v>1</v>
          </cell>
          <cell r="L48">
            <v>0</v>
          </cell>
          <cell r="M48">
            <v>0</v>
          </cell>
          <cell r="N48">
            <v>227.32673076923081</v>
          </cell>
        </row>
        <row r="49">
          <cell r="A49" t="str">
            <v>Albañilería</v>
          </cell>
          <cell r="B49" t="str">
            <v xml:space="preserve">M. O.1003-18 [28] Pañete en HI – Rib. 3 capas. </v>
          </cell>
          <cell r="C49" t="str">
            <v>m²</v>
          </cell>
          <cell r="D49">
            <v>10</v>
          </cell>
          <cell r="E49">
            <v>0</v>
          </cell>
          <cell r="F49">
            <v>0</v>
          </cell>
          <cell r="G49">
            <v>1</v>
          </cell>
          <cell r="H49">
            <v>1</v>
          </cell>
          <cell r="I49">
            <v>0</v>
          </cell>
          <cell r="J49">
            <v>0</v>
          </cell>
          <cell r="K49">
            <v>1</v>
          </cell>
          <cell r="L49">
            <v>0</v>
          </cell>
          <cell r="M49">
            <v>0</v>
          </cell>
          <cell r="N49">
            <v>272.79207692307693</v>
          </cell>
        </row>
        <row r="50">
          <cell r="A50" t="str">
            <v>Albañilería</v>
          </cell>
          <cell r="B50" t="str">
            <v xml:space="preserve">M. O.1003-19 [29] Natilla. </v>
          </cell>
          <cell r="C50" t="str">
            <v>m²</v>
          </cell>
          <cell r="D50">
            <v>26</v>
          </cell>
          <cell r="E50">
            <v>0</v>
          </cell>
          <cell r="F50">
            <v>0</v>
          </cell>
          <cell r="G50">
            <v>0</v>
          </cell>
          <cell r="H50">
            <v>1</v>
          </cell>
          <cell r="I50">
            <v>0</v>
          </cell>
          <cell r="J50">
            <v>0</v>
          </cell>
          <cell r="K50">
            <v>1</v>
          </cell>
          <cell r="L50">
            <v>0</v>
          </cell>
          <cell r="M50">
            <v>0</v>
          </cell>
          <cell r="N50">
            <v>76.592130177514818</v>
          </cell>
        </row>
        <row r="51">
          <cell r="A51" t="str">
            <v>Albañilería</v>
          </cell>
          <cell r="B51" t="str">
            <v xml:space="preserve">M. O.1003-20 [30] Marmolina con piedras. </v>
          </cell>
          <cell r="C51" t="str">
            <v>m²</v>
          </cell>
          <cell r="D51">
            <v>8</v>
          </cell>
          <cell r="E51">
            <v>0</v>
          </cell>
          <cell r="F51">
            <v>0</v>
          </cell>
          <cell r="G51">
            <v>1</v>
          </cell>
          <cell r="H51">
            <v>1</v>
          </cell>
          <cell r="I51">
            <v>0</v>
          </cell>
          <cell r="J51">
            <v>0</v>
          </cell>
          <cell r="K51">
            <v>1</v>
          </cell>
          <cell r="L51">
            <v>0</v>
          </cell>
          <cell r="M51">
            <v>0</v>
          </cell>
          <cell r="N51">
            <v>340.9900961538462</v>
          </cell>
        </row>
        <row r="52">
          <cell r="A52" t="str">
            <v>Albañilería</v>
          </cell>
          <cell r="B52" t="str">
            <v>M. O.1003-21 [31] Marmolina frotada.</v>
          </cell>
          <cell r="C52" t="str">
            <v>m²</v>
          </cell>
          <cell r="D52">
            <v>10</v>
          </cell>
          <cell r="E52">
            <v>0</v>
          </cell>
          <cell r="F52">
            <v>0</v>
          </cell>
          <cell r="G52">
            <v>1</v>
          </cell>
          <cell r="H52">
            <v>1</v>
          </cell>
          <cell r="I52">
            <v>0</v>
          </cell>
          <cell r="J52">
            <v>0</v>
          </cell>
          <cell r="K52">
            <v>1</v>
          </cell>
          <cell r="L52">
            <v>0</v>
          </cell>
          <cell r="M52">
            <v>0</v>
          </cell>
          <cell r="N52">
            <v>272.79207692307693</v>
          </cell>
        </row>
        <row r="53">
          <cell r="A53" t="str">
            <v>Albañilería</v>
          </cell>
          <cell r="B53" t="str">
            <v>M. O.1003-22 [32] Perrilla .</v>
          </cell>
          <cell r="C53" t="str">
            <v>m²</v>
          </cell>
          <cell r="D53">
            <v>10</v>
          </cell>
          <cell r="E53">
            <v>0</v>
          </cell>
          <cell r="F53">
            <v>0</v>
          </cell>
          <cell r="G53">
            <v>1</v>
          </cell>
          <cell r="H53">
            <v>1</v>
          </cell>
          <cell r="I53">
            <v>0</v>
          </cell>
          <cell r="J53">
            <v>0</v>
          </cell>
          <cell r="K53">
            <v>1</v>
          </cell>
          <cell r="L53">
            <v>0</v>
          </cell>
          <cell r="M53">
            <v>0</v>
          </cell>
          <cell r="N53">
            <v>272.79207692307693</v>
          </cell>
        </row>
        <row r="54">
          <cell r="A54" t="str">
            <v>Albañilería</v>
          </cell>
          <cell r="B54" t="str">
            <v>M. O.1003-23 [33] Terminación de ½ pto. Arcos hasta 40cms. De ancho incluyendo 2 caras, fondo y cantos</v>
          </cell>
          <cell r="C54" t="str">
            <v>ml</v>
          </cell>
          <cell r="D54">
            <v>3</v>
          </cell>
          <cell r="E54">
            <v>0</v>
          </cell>
          <cell r="F54">
            <v>0</v>
          </cell>
          <cell r="G54">
            <v>1</v>
          </cell>
          <cell r="H54">
            <v>1</v>
          </cell>
          <cell r="I54">
            <v>0</v>
          </cell>
          <cell r="J54">
            <v>0</v>
          </cell>
          <cell r="K54">
            <v>1</v>
          </cell>
          <cell r="L54">
            <v>0</v>
          </cell>
          <cell r="M54">
            <v>0</v>
          </cell>
          <cell r="N54">
            <v>909.30692307692323</v>
          </cell>
        </row>
        <row r="55">
          <cell r="A55" t="str">
            <v>Albañilería</v>
          </cell>
          <cell r="B55" t="str">
            <v xml:space="preserve">M. O.1003-24 [34] Cantos en vigas, columnas, antepechos y mochetas </v>
          </cell>
          <cell r="C55" t="str">
            <v>ml</v>
          </cell>
          <cell r="D55">
            <v>30</v>
          </cell>
          <cell r="E55">
            <v>0</v>
          </cell>
          <cell r="F55">
            <v>0</v>
          </cell>
          <cell r="G55">
            <v>0</v>
          </cell>
          <cell r="H55">
            <v>0</v>
          </cell>
          <cell r="I55">
            <v>1</v>
          </cell>
          <cell r="J55">
            <v>0</v>
          </cell>
          <cell r="K55">
            <v>1</v>
          </cell>
          <cell r="L55">
            <v>0</v>
          </cell>
          <cell r="M55">
            <v>0</v>
          </cell>
          <cell r="N55">
            <v>57.255923076923118</v>
          </cell>
        </row>
        <row r="56">
          <cell r="A56" t="str">
            <v>Albañilería</v>
          </cell>
          <cell r="B56" t="str">
            <v xml:space="preserve">M. O.1003-25 [35] Estrías. </v>
          </cell>
          <cell r="C56" t="str">
            <v>ml</v>
          </cell>
          <cell r="D56">
            <v>16</v>
          </cell>
          <cell r="E56">
            <v>0</v>
          </cell>
          <cell r="F56">
            <v>0</v>
          </cell>
          <cell r="G56">
            <v>0</v>
          </cell>
          <cell r="H56">
            <v>0</v>
          </cell>
          <cell r="I56">
            <v>1</v>
          </cell>
          <cell r="J56">
            <v>0</v>
          </cell>
          <cell r="K56">
            <v>1</v>
          </cell>
          <cell r="L56">
            <v>0</v>
          </cell>
          <cell r="M56">
            <v>0</v>
          </cell>
          <cell r="N56">
            <v>107.35485576923085</v>
          </cell>
        </row>
        <row r="57">
          <cell r="A57" t="str">
            <v>Albañilería</v>
          </cell>
          <cell r="B57" t="str">
            <v>M. O.1003-26 [36] Goteros colgantes.</v>
          </cell>
          <cell r="C57" t="str">
            <v>ml</v>
          </cell>
          <cell r="D57">
            <v>13</v>
          </cell>
          <cell r="E57">
            <v>0</v>
          </cell>
          <cell r="F57">
            <v>0</v>
          </cell>
          <cell r="G57">
            <v>0</v>
          </cell>
          <cell r="H57">
            <v>0</v>
          </cell>
          <cell r="I57">
            <v>1</v>
          </cell>
          <cell r="J57">
            <v>0</v>
          </cell>
          <cell r="K57">
            <v>1</v>
          </cell>
          <cell r="L57">
            <v>0</v>
          </cell>
          <cell r="M57">
            <v>0</v>
          </cell>
          <cell r="N57">
            <v>132.12905325443796</v>
          </cell>
        </row>
        <row r="58">
          <cell r="A58" t="str">
            <v>Albañilería</v>
          </cell>
          <cell r="B58" t="str">
            <v xml:space="preserve">M. O.1003-27 [37] Goteros en ranura. </v>
          </cell>
          <cell r="C58" t="str">
            <v>ml</v>
          </cell>
          <cell r="D58">
            <v>15</v>
          </cell>
          <cell r="E58">
            <v>0</v>
          </cell>
          <cell r="F58">
            <v>0</v>
          </cell>
          <cell r="G58">
            <v>0</v>
          </cell>
          <cell r="H58">
            <v>0</v>
          </cell>
          <cell r="I58">
            <v>1</v>
          </cell>
          <cell r="J58">
            <v>0</v>
          </cell>
          <cell r="K58">
            <v>1</v>
          </cell>
          <cell r="L58">
            <v>0</v>
          </cell>
          <cell r="M58">
            <v>0</v>
          </cell>
          <cell r="N58">
            <v>114.51184615384624</v>
          </cell>
        </row>
        <row r="59">
          <cell r="A59" t="str">
            <v>Albañilería</v>
          </cell>
          <cell r="B59" t="str">
            <v>M. O.1003-28 [38] Capitel de 20 a 30 cms.</v>
          </cell>
          <cell r="C59" t="str">
            <v>ml</v>
          </cell>
          <cell r="D59" t="str">
            <v>P. A.</v>
          </cell>
          <cell r="E59">
            <v>0</v>
          </cell>
          <cell r="F59">
            <v>0</v>
          </cell>
          <cell r="G59">
            <v>0</v>
          </cell>
          <cell r="H59">
            <v>0</v>
          </cell>
          <cell r="I59">
            <v>1</v>
          </cell>
          <cell r="J59">
            <v>0</v>
          </cell>
          <cell r="K59">
            <v>1</v>
          </cell>
          <cell r="L59">
            <v>0</v>
          </cell>
          <cell r="M59">
            <v>0</v>
          </cell>
          <cell r="N59" t="str">
            <v>P. A.</v>
          </cell>
        </row>
        <row r="60">
          <cell r="A60" t="str">
            <v>Albañilería</v>
          </cell>
          <cell r="B60" t="str">
            <v>M. O.1003-29 [39] Cornisas hasta 12cms. En cemento.</v>
          </cell>
          <cell r="C60" t="str">
            <v>ml</v>
          </cell>
          <cell r="D60">
            <v>9</v>
          </cell>
          <cell r="E60">
            <v>0</v>
          </cell>
          <cell r="F60">
            <v>0</v>
          </cell>
          <cell r="G60">
            <v>1</v>
          </cell>
          <cell r="H60">
            <v>1</v>
          </cell>
          <cell r="I60">
            <v>0</v>
          </cell>
          <cell r="J60">
            <v>0</v>
          </cell>
          <cell r="K60">
            <v>1</v>
          </cell>
          <cell r="L60">
            <v>0</v>
          </cell>
          <cell r="M60">
            <v>0</v>
          </cell>
          <cell r="N60">
            <v>303.1023076923077</v>
          </cell>
        </row>
        <row r="61">
          <cell r="A61" t="str">
            <v>Albañilería</v>
          </cell>
          <cell r="B61" t="str">
            <v>M. O.1003-30 [40] Rústico con escoba,  plana o llana sin incluir repello.</v>
          </cell>
          <cell r="C61" t="str">
            <v>m²</v>
          </cell>
          <cell r="D61">
            <v>20</v>
          </cell>
          <cell r="E61">
            <v>0</v>
          </cell>
          <cell r="F61">
            <v>0</v>
          </cell>
          <cell r="G61">
            <v>0</v>
          </cell>
          <cell r="H61">
            <v>1</v>
          </cell>
          <cell r="I61">
            <v>0</v>
          </cell>
          <cell r="J61">
            <v>0</v>
          </cell>
          <cell r="K61">
            <v>1</v>
          </cell>
          <cell r="L61">
            <v>0</v>
          </cell>
          <cell r="M61">
            <v>0</v>
          </cell>
          <cell r="N61">
            <v>99.569769230769268</v>
          </cell>
        </row>
        <row r="62">
          <cell r="A62" t="str">
            <v>Albañilería</v>
          </cell>
          <cell r="B62" t="str">
            <v xml:space="preserve">M. O.1003-31 [41] Lágrimas en cemento </v>
          </cell>
          <cell r="C62" t="str">
            <v>m²</v>
          </cell>
          <cell r="D62">
            <v>8</v>
          </cell>
          <cell r="E62">
            <v>0</v>
          </cell>
          <cell r="F62">
            <v>0</v>
          </cell>
          <cell r="G62">
            <v>0</v>
          </cell>
          <cell r="H62">
            <v>1</v>
          </cell>
          <cell r="I62">
            <v>0</v>
          </cell>
          <cell r="J62">
            <v>0</v>
          </cell>
          <cell r="K62">
            <v>1</v>
          </cell>
          <cell r="L62">
            <v>0</v>
          </cell>
          <cell r="M62">
            <v>0</v>
          </cell>
          <cell r="N62">
            <v>248.92442307692318</v>
          </cell>
        </row>
        <row r="63">
          <cell r="A63" t="str">
            <v>Albañilería</v>
          </cell>
          <cell r="B63" t="str">
            <v>M. O.1003-32 [42] Vuelo aislado de 0.80 mts. hasta 2 m.l.</v>
          </cell>
          <cell r="C63" t="str">
            <v>ml</v>
          </cell>
          <cell r="D63">
            <v>7.1</v>
          </cell>
          <cell r="E63">
            <v>0</v>
          </cell>
          <cell r="F63">
            <v>0</v>
          </cell>
          <cell r="G63">
            <v>0</v>
          </cell>
          <cell r="H63">
            <v>1</v>
          </cell>
          <cell r="I63">
            <v>0</v>
          </cell>
          <cell r="J63">
            <v>0</v>
          </cell>
          <cell r="K63">
            <v>1</v>
          </cell>
          <cell r="L63">
            <v>0</v>
          </cell>
          <cell r="M63">
            <v>0</v>
          </cell>
          <cell r="N63">
            <v>280.47822318526556</v>
          </cell>
        </row>
        <row r="64">
          <cell r="A64" t="str">
            <v>Albañilería</v>
          </cell>
          <cell r="B64" t="str">
            <v xml:space="preserve">M. O.1003-33 [43] Bajo relieve incluyendo cantos. </v>
          </cell>
          <cell r="C64" t="str">
            <v>ml</v>
          </cell>
          <cell r="D64">
            <v>7.5</v>
          </cell>
          <cell r="E64">
            <v>0</v>
          </cell>
          <cell r="F64">
            <v>0</v>
          </cell>
          <cell r="G64">
            <v>0</v>
          </cell>
          <cell r="H64">
            <v>1</v>
          </cell>
          <cell r="I64">
            <v>0</v>
          </cell>
          <cell r="J64">
            <v>0</v>
          </cell>
          <cell r="K64">
            <v>1</v>
          </cell>
          <cell r="L64">
            <v>0</v>
          </cell>
          <cell r="M64">
            <v>0</v>
          </cell>
          <cell r="N64">
            <v>265.51938461538469</v>
          </cell>
        </row>
        <row r="65">
          <cell r="A65" t="str">
            <v>Albañilería</v>
          </cell>
          <cell r="B65" t="str">
            <v>M. O.1003-34 [44] Rústico en decoraciones</v>
          </cell>
          <cell r="C65" t="str">
            <v>P. A.</v>
          </cell>
          <cell r="N65" t="str">
            <v>P. A.</v>
          </cell>
        </row>
        <row r="66">
          <cell r="A66" t="str">
            <v>Albañilería</v>
          </cell>
          <cell r="B66" t="str">
            <v xml:space="preserve">TERMINACIÓN DE TECHOS E IMPERMEABILIZACIÓN  </v>
          </cell>
          <cell r="N66" t="str">
            <v>P. A.</v>
          </cell>
        </row>
        <row r="67">
          <cell r="A67" t="str">
            <v>Albañilería</v>
          </cell>
          <cell r="B67" t="str">
            <v xml:space="preserve">M. O.1004-1 [45] Zabaleta en techos </v>
          </cell>
          <cell r="C67" t="str">
            <v>ml</v>
          </cell>
          <cell r="D67">
            <v>30</v>
          </cell>
          <cell r="E67">
            <v>0</v>
          </cell>
          <cell r="F67">
            <v>0</v>
          </cell>
          <cell r="G67">
            <v>1</v>
          </cell>
          <cell r="H67">
            <v>0</v>
          </cell>
          <cell r="I67">
            <v>1</v>
          </cell>
          <cell r="J67">
            <v>0</v>
          </cell>
          <cell r="K67">
            <v>0</v>
          </cell>
          <cell r="L67">
            <v>0</v>
          </cell>
          <cell r="M67">
            <v>0</v>
          </cell>
          <cell r="N67">
            <v>60.914307692307695</v>
          </cell>
        </row>
        <row r="68">
          <cell r="A68" t="str">
            <v>Albañilería</v>
          </cell>
          <cell r="B68" t="str">
            <v xml:space="preserve">M. O.1004-2 [46] Zabaleta en pisos </v>
          </cell>
          <cell r="C68" t="str">
            <v>ml</v>
          </cell>
          <cell r="D68">
            <v>45</v>
          </cell>
          <cell r="E68">
            <v>0</v>
          </cell>
          <cell r="F68">
            <v>0</v>
          </cell>
          <cell r="G68">
            <v>1</v>
          </cell>
          <cell r="H68">
            <v>0</v>
          </cell>
          <cell r="I68">
            <v>1</v>
          </cell>
          <cell r="J68">
            <v>0</v>
          </cell>
          <cell r="K68">
            <v>0</v>
          </cell>
          <cell r="L68">
            <v>0</v>
          </cell>
          <cell r="M68">
            <v>0</v>
          </cell>
          <cell r="N68">
            <v>40.609538461538463</v>
          </cell>
        </row>
        <row r="69">
          <cell r="A69" t="str">
            <v>Albañilería</v>
          </cell>
          <cell r="B69" t="str">
            <v>M. O.1004-3 [47] Fino en techo horizontal sin incluir subida de materiales</v>
          </cell>
          <cell r="C69" t="str">
            <v>m²</v>
          </cell>
          <cell r="D69">
            <v>16</v>
          </cell>
          <cell r="E69">
            <v>0</v>
          </cell>
          <cell r="F69">
            <v>0</v>
          </cell>
          <cell r="G69">
            <v>1</v>
          </cell>
          <cell r="H69">
            <v>0</v>
          </cell>
          <cell r="I69">
            <v>1</v>
          </cell>
          <cell r="J69">
            <v>0</v>
          </cell>
          <cell r="K69">
            <v>0</v>
          </cell>
          <cell r="L69">
            <v>0</v>
          </cell>
          <cell r="M69">
            <v>0</v>
          </cell>
          <cell r="N69">
            <v>114.21432692307692</v>
          </cell>
        </row>
        <row r="70">
          <cell r="A70" t="str">
            <v>Albañilería</v>
          </cell>
          <cell r="B70" t="str">
            <v xml:space="preserve">M. O.1004-4 [48] Fino en techo inclinado sin incluir subida de materiales </v>
          </cell>
          <cell r="C70" t="str">
            <v>m²</v>
          </cell>
          <cell r="D70">
            <v>26</v>
          </cell>
          <cell r="E70">
            <v>0</v>
          </cell>
          <cell r="F70">
            <v>0</v>
          </cell>
          <cell r="G70">
            <v>1</v>
          </cell>
          <cell r="H70">
            <v>0</v>
          </cell>
          <cell r="I70">
            <v>1</v>
          </cell>
          <cell r="J70">
            <v>0</v>
          </cell>
          <cell r="K70">
            <v>0</v>
          </cell>
          <cell r="L70">
            <v>0</v>
          </cell>
          <cell r="M70">
            <v>0</v>
          </cell>
          <cell r="N70">
            <v>70.28573964497042</v>
          </cell>
        </row>
        <row r="71">
          <cell r="A71" t="str">
            <v>Albañilería</v>
          </cell>
          <cell r="B71" t="str">
            <v xml:space="preserve">M. O.1004-5 [49] Fino  en techo bermuda incl. cantos, sin incluir subida de materiales </v>
          </cell>
          <cell r="C71" t="str">
            <v>m²</v>
          </cell>
          <cell r="D71">
            <v>13</v>
          </cell>
          <cell r="E71">
            <v>0</v>
          </cell>
          <cell r="F71">
            <v>0</v>
          </cell>
          <cell r="G71">
            <v>1</v>
          </cell>
          <cell r="H71">
            <v>1</v>
          </cell>
          <cell r="I71">
            <v>0</v>
          </cell>
          <cell r="J71">
            <v>1</v>
          </cell>
          <cell r="K71">
            <v>1</v>
          </cell>
          <cell r="L71">
            <v>0</v>
          </cell>
          <cell r="M71">
            <v>0</v>
          </cell>
          <cell r="N71">
            <v>283.38071005917158</v>
          </cell>
        </row>
        <row r="72">
          <cell r="A72" t="str">
            <v>Albañilería</v>
          </cell>
          <cell r="B72" t="str">
            <v>M. O.1004-6 [50] Capa atérmica (paja de arroz, desp., de cerámica de barro, aliven, etc.) sin fino y sin subida de materiales.</v>
          </cell>
          <cell r="C72" t="str">
            <v>m²</v>
          </cell>
          <cell r="D72">
            <v>25</v>
          </cell>
          <cell r="E72">
            <v>0</v>
          </cell>
          <cell r="F72">
            <v>0</v>
          </cell>
          <cell r="G72">
            <v>0</v>
          </cell>
          <cell r="H72">
            <v>1</v>
          </cell>
          <cell r="I72">
            <v>0</v>
          </cell>
          <cell r="J72">
            <v>0</v>
          </cell>
          <cell r="K72">
            <v>1</v>
          </cell>
          <cell r="L72">
            <v>0</v>
          </cell>
          <cell r="M72">
            <v>0</v>
          </cell>
          <cell r="N72">
            <v>79.655815384615423</v>
          </cell>
        </row>
        <row r="73">
          <cell r="A73" t="str">
            <v>Albañilería</v>
          </cell>
          <cell r="B73" t="str">
            <v xml:space="preserve">CONSTRUCCIÓN DE PISOS Y COLOCACIÓN DE ZÓCALOS:  </v>
          </cell>
          <cell r="N73" t="str">
            <v>P. A.</v>
          </cell>
        </row>
        <row r="74">
          <cell r="A74" t="str">
            <v>Albañilería</v>
          </cell>
          <cell r="B74" t="str">
            <v>M. O.1005-1 [51] Piso rejoneado sin pulir.</v>
          </cell>
          <cell r="C74" t="str">
            <v>M²</v>
          </cell>
          <cell r="D74">
            <v>28</v>
          </cell>
          <cell r="E74">
            <v>0</v>
          </cell>
          <cell r="F74">
            <v>0</v>
          </cell>
          <cell r="G74">
            <v>1</v>
          </cell>
          <cell r="H74">
            <v>0</v>
          </cell>
          <cell r="I74">
            <v>1</v>
          </cell>
          <cell r="J74">
            <v>0</v>
          </cell>
          <cell r="K74">
            <v>1</v>
          </cell>
          <cell r="L74">
            <v>1</v>
          </cell>
          <cell r="M74">
            <v>0</v>
          </cell>
          <cell r="N74">
            <v>108.09865384615387</v>
          </cell>
        </row>
        <row r="75">
          <cell r="A75" t="str">
            <v>Albañilería</v>
          </cell>
          <cell r="B75" t="str">
            <v>M. O.1005-2 [52] Piso rejoneado y pulido.</v>
          </cell>
          <cell r="C75" t="str">
            <v>M²</v>
          </cell>
          <cell r="D75">
            <v>24</v>
          </cell>
          <cell r="E75">
            <v>0</v>
          </cell>
          <cell r="F75">
            <v>0</v>
          </cell>
          <cell r="G75">
            <v>1</v>
          </cell>
          <cell r="H75">
            <v>0</v>
          </cell>
          <cell r="I75">
            <v>1</v>
          </cell>
          <cell r="J75">
            <v>0</v>
          </cell>
          <cell r="K75">
            <v>1</v>
          </cell>
          <cell r="L75">
            <v>1</v>
          </cell>
          <cell r="M75">
            <v>0</v>
          </cell>
          <cell r="N75">
            <v>126.11509615384618</v>
          </cell>
        </row>
        <row r="76">
          <cell r="A76" t="str">
            <v>Albañilería</v>
          </cell>
          <cell r="B76" t="str">
            <v>M. O.1005-3 [53] Piso rejoneado, pulido y marcado a hilo, incluyendo color</v>
          </cell>
          <cell r="C76" t="str">
            <v>M²</v>
          </cell>
          <cell r="D76">
            <v>18</v>
          </cell>
          <cell r="E76">
            <v>0</v>
          </cell>
          <cell r="F76">
            <v>0</v>
          </cell>
          <cell r="G76">
            <v>1</v>
          </cell>
          <cell r="H76">
            <v>0</v>
          </cell>
          <cell r="I76">
            <v>1</v>
          </cell>
          <cell r="J76">
            <v>0</v>
          </cell>
          <cell r="K76">
            <v>1</v>
          </cell>
          <cell r="L76">
            <v>1</v>
          </cell>
          <cell r="M76">
            <v>0</v>
          </cell>
          <cell r="N76">
            <v>168.15346153846156</v>
          </cell>
        </row>
        <row r="77">
          <cell r="A77" t="str">
            <v>Albañilería</v>
          </cell>
          <cell r="B77" t="str">
            <v>M. O.1005-4 [54] Piso de hormigón frotado con espesor de 10cms.</v>
          </cell>
          <cell r="C77" t="str">
            <v>M²</v>
          </cell>
          <cell r="D77">
            <v>24</v>
          </cell>
          <cell r="E77">
            <v>0</v>
          </cell>
          <cell r="F77">
            <v>0</v>
          </cell>
          <cell r="G77">
            <v>1</v>
          </cell>
          <cell r="H77">
            <v>0</v>
          </cell>
          <cell r="I77">
            <v>1</v>
          </cell>
          <cell r="J77">
            <v>0</v>
          </cell>
          <cell r="K77">
            <v>1</v>
          </cell>
          <cell r="L77">
            <v>1</v>
          </cell>
          <cell r="M77">
            <v>0</v>
          </cell>
          <cell r="N77">
            <v>126.11509615384618</v>
          </cell>
        </row>
        <row r="78">
          <cell r="A78" t="str">
            <v>Albañilería</v>
          </cell>
          <cell r="B78" t="str">
            <v>M. O.1005-5 [55] Piso de hormigón frotado y marcado a violín, con espesor de 10 cms.</v>
          </cell>
          <cell r="C78" t="str">
            <v>M²</v>
          </cell>
          <cell r="D78">
            <v>18</v>
          </cell>
          <cell r="E78">
            <v>0</v>
          </cell>
          <cell r="F78">
            <v>0</v>
          </cell>
          <cell r="G78">
            <v>1</v>
          </cell>
          <cell r="H78">
            <v>0</v>
          </cell>
          <cell r="I78">
            <v>1</v>
          </cell>
          <cell r="J78">
            <v>0</v>
          </cell>
          <cell r="K78">
            <v>1</v>
          </cell>
          <cell r="L78">
            <v>1</v>
          </cell>
          <cell r="M78">
            <v>0</v>
          </cell>
          <cell r="N78">
            <v>168.15346153846156</v>
          </cell>
        </row>
        <row r="79">
          <cell r="A79" t="str">
            <v>Albañilería</v>
          </cell>
          <cell r="B79" t="str">
            <v>M. O.1005-6 [56] Piso de hormigón pulido marcado a violín, con espesor de 0.10 mts.</v>
          </cell>
          <cell r="C79" t="str">
            <v>M²</v>
          </cell>
          <cell r="D79">
            <v>17</v>
          </cell>
          <cell r="E79">
            <v>0</v>
          </cell>
          <cell r="F79">
            <v>0</v>
          </cell>
          <cell r="G79">
            <v>0</v>
          </cell>
          <cell r="H79">
            <v>0</v>
          </cell>
          <cell r="I79">
            <v>1</v>
          </cell>
          <cell r="J79">
            <v>0</v>
          </cell>
          <cell r="K79">
            <v>1</v>
          </cell>
          <cell r="L79">
            <v>0</v>
          </cell>
          <cell r="M79">
            <v>0</v>
          </cell>
          <cell r="N79">
            <v>101.03986425339374</v>
          </cell>
        </row>
        <row r="80">
          <cell r="A80" t="str">
            <v>Albañilería</v>
          </cell>
          <cell r="B80" t="str">
            <v>M. O.1005-7 [57] Piso de cemento pulido (fino solo)</v>
          </cell>
          <cell r="C80" t="str">
            <v>M²</v>
          </cell>
          <cell r="D80">
            <v>22</v>
          </cell>
          <cell r="E80">
            <v>0</v>
          </cell>
          <cell r="F80">
            <v>0</v>
          </cell>
          <cell r="G80">
            <v>1</v>
          </cell>
          <cell r="H80">
            <v>0</v>
          </cell>
          <cell r="I80">
            <v>1</v>
          </cell>
          <cell r="J80">
            <v>0</v>
          </cell>
          <cell r="K80">
            <v>0</v>
          </cell>
          <cell r="L80">
            <v>0</v>
          </cell>
          <cell r="M80">
            <v>0</v>
          </cell>
          <cell r="N80">
            <v>83.064965034965041</v>
          </cell>
        </row>
        <row r="81">
          <cell r="A81" t="str">
            <v>Albañilería</v>
          </cell>
          <cell r="B81" t="str">
            <v>M. O.1005-8 [58] Piso de losetas de mármol de fabricación nacional incluyendo base y nivel.</v>
          </cell>
          <cell r="C81" t="str">
            <v>M²</v>
          </cell>
          <cell r="D81">
            <v>4.4000000000000004</v>
          </cell>
          <cell r="E81">
            <v>0</v>
          </cell>
          <cell r="F81">
            <v>0</v>
          </cell>
          <cell r="G81">
            <v>1</v>
          </cell>
          <cell r="H81">
            <v>1</v>
          </cell>
          <cell r="I81">
            <v>0</v>
          </cell>
          <cell r="J81">
            <v>0</v>
          </cell>
          <cell r="K81">
            <v>0</v>
          </cell>
          <cell r="L81">
            <v>0</v>
          </cell>
          <cell r="M81">
            <v>0</v>
          </cell>
          <cell r="N81">
            <v>477.53339160839147</v>
          </cell>
        </row>
        <row r="82">
          <cell r="A82" t="str">
            <v>Albañilería</v>
          </cell>
          <cell r="B82" t="str">
            <v>M. O.1005-9 [59] Piso de losetas de mármol importado incluyendo base y nivel.</v>
          </cell>
          <cell r="C82" t="str">
            <v>M²</v>
          </cell>
          <cell r="D82">
            <v>3.8</v>
          </cell>
          <cell r="E82">
            <v>0</v>
          </cell>
          <cell r="F82">
            <v>0</v>
          </cell>
          <cell r="G82">
            <v>1</v>
          </cell>
          <cell r="H82">
            <v>1</v>
          </cell>
          <cell r="I82">
            <v>0</v>
          </cell>
          <cell r="J82">
            <v>0</v>
          </cell>
          <cell r="K82">
            <v>0</v>
          </cell>
          <cell r="L82">
            <v>0</v>
          </cell>
          <cell r="M82">
            <v>0</v>
          </cell>
          <cell r="N82">
            <v>552.93340080971655</v>
          </cell>
        </row>
        <row r="83">
          <cell r="A83" t="str">
            <v>Albañilería</v>
          </cell>
          <cell r="B83" t="str">
            <v>M. O.1005-10 [60] Piso de mosaicos en cartabón.</v>
          </cell>
          <cell r="C83" t="str">
            <v>M²</v>
          </cell>
          <cell r="D83">
            <v>11</v>
          </cell>
          <cell r="E83">
            <v>0</v>
          </cell>
          <cell r="F83">
            <v>0</v>
          </cell>
          <cell r="G83">
            <v>1</v>
          </cell>
          <cell r="H83">
            <v>1</v>
          </cell>
          <cell r="I83">
            <v>0</v>
          </cell>
          <cell r="J83">
            <v>0</v>
          </cell>
          <cell r="K83">
            <v>1</v>
          </cell>
          <cell r="L83">
            <v>0</v>
          </cell>
          <cell r="M83">
            <v>0</v>
          </cell>
          <cell r="N83">
            <v>247.99279720279722</v>
          </cell>
        </row>
        <row r="84">
          <cell r="A84" t="str">
            <v>Albañilería</v>
          </cell>
          <cell r="B84" t="str">
            <v>M. O.1005-11 [61] Piso de mosaicos en plumilla</v>
          </cell>
          <cell r="C84" t="str">
            <v>M²</v>
          </cell>
          <cell r="D84">
            <v>11</v>
          </cell>
          <cell r="E84">
            <v>0</v>
          </cell>
          <cell r="F84">
            <v>0</v>
          </cell>
          <cell r="G84">
            <v>1</v>
          </cell>
          <cell r="H84">
            <v>1</v>
          </cell>
          <cell r="I84">
            <v>0</v>
          </cell>
          <cell r="J84">
            <v>0</v>
          </cell>
          <cell r="K84">
            <v>1</v>
          </cell>
          <cell r="L84">
            <v>0</v>
          </cell>
          <cell r="M84">
            <v>0</v>
          </cell>
          <cell r="N84">
            <v>247.99279720279722</v>
          </cell>
        </row>
        <row r="85">
          <cell r="A85" t="str">
            <v>Albañilería</v>
          </cell>
          <cell r="B85" t="str">
            <v>M. O.1005-12 [62] Piso de mosaicos 20x20 cms. y 25x25 cms. tipo corriente.</v>
          </cell>
          <cell r="C85" t="str">
            <v>M²</v>
          </cell>
          <cell r="D85">
            <v>15</v>
          </cell>
          <cell r="E85">
            <v>0</v>
          </cell>
          <cell r="F85">
            <v>0</v>
          </cell>
          <cell r="G85">
            <v>1</v>
          </cell>
          <cell r="H85">
            <v>1</v>
          </cell>
          <cell r="I85">
            <v>0</v>
          </cell>
          <cell r="J85">
            <v>0</v>
          </cell>
          <cell r="K85">
            <v>1</v>
          </cell>
          <cell r="L85">
            <v>0</v>
          </cell>
          <cell r="M85">
            <v>0</v>
          </cell>
          <cell r="N85">
            <v>181.86138461538465</v>
          </cell>
        </row>
        <row r="86">
          <cell r="A86" t="str">
            <v>Albañilería</v>
          </cell>
          <cell r="B86" t="str">
            <v>M. O.1005-13 [63] Piso de mosaicos de granito de 25x25 cms.</v>
          </cell>
          <cell r="C86" t="str">
            <v>M²</v>
          </cell>
          <cell r="D86">
            <v>14</v>
          </cell>
          <cell r="E86">
            <v>0</v>
          </cell>
          <cell r="F86">
            <v>0</v>
          </cell>
          <cell r="G86">
            <v>1</v>
          </cell>
          <cell r="H86">
            <v>1</v>
          </cell>
          <cell r="I86">
            <v>0</v>
          </cell>
          <cell r="J86">
            <v>0</v>
          </cell>
          <cell r="K86">
            <v>1</v>
          </cell>
          <cell r="L86">
            <v>0</v>
          </cell>
          <cell r="M86">
            <v>0</v>
          </cell>
          <cell r="N86">
            <v>194.85148351648354</v>
          </cell>
        </row>
        <row r="87">
          <cell r="A87" t="str">
            <v>Albañilería</v>
          </cell>
          <cell r="B87" t="str">
            <v>M. O.1005-14 [64] Piso de mosaicos de granito de 30x30 cms.</v>
          </cell>
          <cell r="C87" t="str">
            <v>M²</v>
          </cell>
          <cell r="D87">
            <v>13</v>
          </cell>
          <cell r="E87">
            <v>0</v>
          </cell>
          <cell r="F87">
            <v>0</v>
          </cell>
          <cell r="G87">
            <v>1</v>
          </cell>
          <cell r="H87">
            <v>1</v>
          </cell>
          <cell r="I87">
            <v>0</v>
          </cell>
          <cell r="J87">
            <v>0</v>
          </cell>
          <cell r="K87">
            <v>1</v>
          </cell>
          <cell r="L87">
            <v>0</v>
          </cell>
          <cell r="M87">
            <v>0</v>
          </cell>
          <cell r="N87">
            <v>209.84005917159766</v>
          </cell>
        </row>
        <row r="88">
          <cell r="A88" t="str">
            <v>Albañilería</v>
          </cell>
          <cell r="B88" t="str">
            <v>M. O.1005-15 [65] Piso de mosaicos de granito 33x33cms.</v>
          </cell>
          <cell r="C88" t="str">
            <v>M²</v>
          </cell>
          <cell r="D88">
            <v>13</v>
          </cell>
          <cell r="E88">
            <v>0</v>
          </cell>
          <cell r="F88">
            <v>0</v>
          </cell>
          <cell r="G88">
            <v>1</v>
          </cell>
          <cell r="H88">
            <v>1</v>
          </cell>
          <cell r="I88">
            <v>0</v>
          </cell>
          <cell r="J88">
            <v>0</v>
          </cell>
          <cell r="K88">
            <v>1</v>
          </cell>
          <cell r="L88">
            <v>0</v>
          </cell>
          <cell r="M88">
            <v>0</v>
          </cell>
          <cell r="N88">
            <v>209.84005917159766</v>
          </cell>
        </row>
        <row r="89">
          <cell r="A89" t="str">
            <v>Albañilería</v>
          </cell>
          <cell r="B89" t="str">
            <v>M. O.1005-16 [66] Piso de mosaicos de granito de 40x40cms.</v>
          </cell>
          <cell r="C89" t="str">
            <v>M²</v>
          </cell>
          <cell r="D89">
            <v>11</v>
          </cell>
          <cell r="E89">
            <v>0</v>
          </cell>
          <cell r="F89">
            <v>0</v>
          </cell>
          <cell r="G89">
            <v>1</v>
          </cell>
          <cell r="H89">
            <v>1</v>
          </cell>
          <cell r="I89">
            <v>0</v>
          </cell>
          <cell r="J89">
            <v>0</v>
          </cell>
          <cell r="K89">
            <v>1</v>
          </cell>
          <cell r="L89">
            <v>0</v>
          </cell>
          <cell r="M89">
            <v>0</v>
          </cell>
          <cell r="N89">
            <v>247.99279720279722</v>
          </cell>
        </row>
        <row r="90">
          <cell r="A90" t="str">
            <v>Albañilería</v>
          </cell>
          <cell r="B90" t="str">
            <v>M. O.1005-17 [67] Piso de mosaicos de granito 50x50cms.</v>
          </cell>
          <cell r="C90" t="str">
            <v>M²</v>
          </cell>
          <cell r="D90">
            <v>10.5</v>
          </cell>
          <cell r="E90">
            <v>0</v>
          </cell>
          <cell r="F90">
            <v>0</v>
          </cell>
          <cell r="G90">
            <v>1</v>
          </cell>
          <cell r="H90">
            <v>1</v>
          </cell>
          <cell r="I90">
            <v>0</v>
          </cell>
          <cell r="J90">
            <v>0</v>
          </cell>
          <cell r="K90">
            <v>1</v>
          </cell>
          <cell r="L90">
            <v>0</v>
          </cell>
          <cell r="M90">
            <v>0</v>
          </cell>
          <cell r="N90">
            <v>259.80197802197807</v>
          </cell>
        </row>
        <row r="91">
          <cell r="A91" t="str">
            <v>Albañilería</v>
          </cell>
          <cell r="B91" t="str">
            <v>M. O.1005-18 [68] Piso de mosaicos de granito en plumilla o cartabón.</v>
          </cell>
          <cell r="C91" t="str">
            <v>M²</v>
          </cell>
          <cell r="D91">
            <v>10.5</v>
          </cell>
          <cell r="E91">
            <v>0</v>
          </cell>
          <cell r="F91">
            <v>0</v>
          </cell>
          <cell r="G91">
            <v>1</v>
          </cell>
          <cell r="H91">
            <v>1</v>
          </cell>
          <cell r="I91">
            <v>0</v>
          </cell>
          <cell r="J91">
            <v>0</v>
          </cell>
          <cell r="K91">
            <v>1</v>
          </cell>
          <cell r="L91">
            <v>0</v>
          </cell>
          <cell r="M91">
            <v>0</v>
          </cell>
          <cell r="N91">
            <v>259.80197802197807</v>
          </cell>
        </row>
        <row r="92">
          <cell r="A92" t="str">
            <v>Albañilería</v>
          </cell>
          <cell r="B92" t="str">
            <v>M. O.1005-19 [69] Piso de mosaico de gravilla de 20x20cms.</v>
          </cell>
          <cell r="C92" t="str">
            <v>M²</v>
          </cell>
          <cell r="D92">
            <v>15</v>
          </cell>
          <cell r="E92">
            <v>0</v>
          </cell>
          <cell r="F92">
            <v>0</v>
          </cell>
          <cell r="G92">
            <v>1</v>
          </cell>
          <cell r="H92">
            <v>1</v>
          </cell>
          <cell r="I92">
            <v>0</v>
          </cell>
          <cell r="J92">
            <v>0</v>
          </cell>
          <cell r="K92">
            <v>1</v>
          </cell>
          <cell r="L92">
            <v>0</v>
          </cell>
          <cell r="M92">
            <v>0</v>
          </cell>
          <cell r="N92">
            <v>181.86138461538465</v>
          </cell>
        </row>
        <row r="93">
          <cell r="A93" t="str">
            <v>Albañilería</v>
          </cell>
          <cell r="B93" t="str">
            <v>M. O.1005-20 [70] Piso de mosaicos de gravilla de 25x25cms.</v>
          </cell>
          <cell r="C93" t="str">
            <v>M²</v>
          </cell>
          <cell r="D93">
            <v>15</v>
          </cell>
          <cell r="E93">
            <v>0</v>
          </cell>
          <cell r="F93">
            <v>0</v>
          </cell>
          <cell r="G93">
            <v>1</v>
          </cell>
          <cell r="H93">
            <v>1</v>
          </cell>
          <cell r="I93">
            <v>0</v>
          </cell>
          <cell r="J93">
            <v>0</v>
          </cell>
          <cell r="K93">
            <v>1</v>
          </cell>
          <cell r="L93">
            <v>0</v>
          </cell>
          <cell r="M93">
            <v>0</v>
          </cell>
          <cell r="N93">
            <v>181.86138461538465</v>
          </cell>
        </row>
        <row r="94">
          <cell r="A94" t="str">
            <v>Albañilería</v>
          </cell>
          <cell r="B94" t="str">
            <v>M. O.1005-21 [71] Piso de mosaicos de gravilla de 30x30cms.</v>
          </cell>
          <cell r="C94" t="str">
            <v>M²</v>
          </cell>
          <cell r="D94">
            <v>14</v>
          </cell>
          <cell r="E94">
            <v>0</v>
          </cell>
          <cell r="F94">
            <v>0</v>
          </cell>
          <cell r="G94">
            <v>1</v>
          </cell>
          <cell r="H94">
            <v>1</v>
          </cell>
          <cell r="I94">
            <v>0</v>
          </cell>
          <cell r="J94">
            <v>0</v>
          </cell>
          <cell r="K94">
            <v>1</v>
          </cell>
          <cell r="L94">
            <v>0</v>
          </cell>
          <cell r="M94">
            <v>0</v>
          </cell>
          <cell r="N94">
            <v>194.85148351648354</v>
          </cell>
        </row>
        <row r="95">
          <cell r="A95" t="str">
            <v>Albañilería</v>
          </cell>
          <cell r="B95" t="str">
            <v>M. O.1005-22 [72] Piso de mosaicos de gravilla de 40x40cms.</v>
          </cell>
          <cell r="C95" t="str">
            <v>M²</v>
          </cell>
          <cell r="D95">
            <v>13</v>
          </cell>
          <cell r="E95">
            <v>0</v>
          </cell>
          <cell r="F95">
            <v>0</v>
          </cell>
          <cell r="G95">
            <v>1</v>
          </cell>
          <cell r="H95">
            <v>1</v>
          </cell>
          <cell r="I95">
            <v>0</v>
          </cell>
          <cell r="J95">
            <v>0</v>
          </cell>
          <cell r="K95">
            <v>1</v>
          </cell>
          <cell r="L95">
            <v>0</v>
          </cell>
          <cell r="M95">
            <v>0</v>
          </cell>
          <cell r="N95">
            <v>209.84005917159766</v>
          </cell>
        </row>
        <row r="96">
          <cell r="A96" t="str">
            <v>Albañilería</v>
          </cell>
          <cell r="B96" t="str">
            <v>M. O.1005-23 [73] Piso de mosaicos de gravilla de 50x50cms.</v>
          </cell>
          <cell r="C96" t="str">
            <v>M²</v>
          </cell>
          <cell r="D96">
            <v>11</v>
          </cell>
          <cell r="E96">
            <v>0</v>
          </cell>
          <cell r="F96">
            <v>0</v>
          </cell>
          <cell r="G96">
            <v>1</v>
          </cell>
          <cell r="H96">
            <v>1</v>
          </cell>
          <cell r="I96">
            <v>0</v>
          </cell>
          <cell r="J96">
            <v>0</v>
          </cell>
          <cell r="K96">
            <v>1</v>
          </cell>
          <cell r="L96">
            <v>0</v>
          </cell>
          <cell r="M96">
            <v>0</v>
          </cell>
          <cell r="N96">
            <v>247.99279720279722</v>
          </cell>
        </row>
        <row r="97">
          <cell r="A97" t="str">
            <v>Albañilería</v>
          </cell>
          <cell r="B97" t="str">
            <v>M. O.1005-24 [74] Piso de losetas de cerámica de fabricación nacional de 15x15 hasta 20x20cms, sin incluir base y nivel.</v>
          </cell>
          <cell r="C97" t="str">
            <v>M²</v>
          </cell>
          <cell r="D97">
            <v>6</v>
          </cell>
          <cell r="E97">
            <v>0</v>
          </cell>
          <cell r="F97">
            <v>0</v>
          </cell>
          <cell r="G97">
            <v>0</v>
          </cell>
          <cell r="H97">
            <v>1</v>
          </cell>
          <cell r="I97">
            <v>0</v>
          </cell>
          <cell r="J97">
            <v>0</v>
          </cell>
          <cell r="K97">
            <v>1</v>
          </cell>
          <cell r="L97">
            <v>0</v>
          </cell>
          <cell r="M97">
            <v>0</v>
          </cell>
          <cell r="N97">
            <v>331.89923076923088</v>
          </cell>
        </row>
        <row r="98">
          <cell r="A98" t="str">
            <v>Albañilería</v>
          </cell>
          <cell r="B98" t="str">
            <v>M. O.1005-25 [75] Piso de losetas de cerámica de fabricación nacional de 15x15 hasta 20x20cms., incluyendo base y nivel.</v>
          </cell>
          <cell r="C98" t="str">
            <v>M²</v>
          </cell>
          <cell r="D98">
            <v>5</v>
          </cell>
          <cell r="E98">
            <v>0</v>
          </cell>
          <cell r="F98">
            <v>0</v>
          </cell>
          <cell r="G98">
            <v>0</v>
          </cell>
          <cell r="H98">
            <v>1</v>
          </cell>
          <cell r="I98">
            <v>0</v>
          </cell>
          <cell r="J98">
            <v>0</v>
          </cell>
          <cell r="K98">
            <v>1</v>
          </cell>
          <cell r="L98">
            <v>0</v>
          </cell>
          <cell r="M98">
            <v>0</v>
          </cell>
          <cell r="N98">
            <v>398.27907692307707</v>
          </cell>
        </row>
        <row r="99">
          <cell r="A99" t="str">
            <v>Albañilería</v>
          </cell>
          <cell r="B99" t="str">
            <v>M. O.1005-26 [76] Piso de losetas de cerámica importada de 15x15 hasta 20x20cms., sin incluir base y nivel.</v>
          </cell>
          <cell r="C99" t="str">
            <v>M²</v>
          </cell>
          <cell r="D99">
            <v>5.7</v>
          </cell>
          <cell r="E99">
            <v>0</v>
          </cell>
          <cell r="F99">
            <v>0</v>
          </cell>
          <cell r="G99">
            <v>0</v>
          </cell>
          <cell r="H99">
            <v>1</v>
          </cell>
          <cell r="I99">
            <v>0</v>
          </cell>
          <cell r="J99">
            <v>0</v>
          </cell>
          <cell r="K99">
            <v>1</v>
          </cell>
          <cell r="L99">
            <v>0</v>
          </cell>
          <cell r="M99">
            <v>0</v>
          </cell>
          <cell r="N99">
            <v>349.3676113360325</v>
          </cell>
        </row>
        <row r="100">
          <cell r="A100" t="str">
            <v>Albañilería</v>
          </cell>
          <cell r="B100" t="str">
            <v>M. O.1005-27 [77] Piso de losetas de cerámica importada de 15x15 hasta 20x20cms., incluyendo base y nivel.</v>
          </cell>
          <cell r="C100" t="str">
            <v>M²</v>
          </cell>
          <cell r="D100">
            <v>4.75</v>
          </cell>
          <cell r="E100">
            <v>0</v>
          </cell>
          <cell r="F100">
            <v>0</v>
          </cell>
          <cell r="G100">
            <v>0</v>
          </cell>
          <cell r="H100">
            <v>1</v>
          </cell>
          <cell r="I100">
            <v>0</v>
          </cell>
          <cell r="J100">
            <v>0</v>
          </cell>
          <cell r="K100">
            <v>1</v>
          </cell>
          <cell r="L100">
            <v>0</v>
          </cell>
          <cell r="M100">
            <v>0</v>
          </cell>
          <cell r="N100">
            <v>419.24113360323901</v>
          </cell>
        </row>
        <row r="101">
          <cell r="A101" t="str">
            <v>Albañilería</v>
          </cell>
          <cell r="B101" t="str">
            <v>M. O.1005-28 [78] Piso de losetas de cerámicas de fabricación nacional de 30x30 hasta 40x40 cms. Sin incluir base y nivel</v>
          </cell>
          <cell r="C101" t="str">
            <v>M²</v>
          </cell>
          <cell r="D101">
            <v>5.25</v>
          </cell>
          <cell r="E101">
            <v>0</v>
          </cell>
          <cell r="F101">
            <v>0</v>
          </cell>
          <cell r="G101">
            <v>0</v>
          </cell>
          <cell r="H101">
            <v>1</v>
          </cell>
          <cell r="I101">
            <v>0</v>
          </cell>
          <cell r="J101">
            <v>0</v>
          </cell>
          <cell r="K101">
            <v>1</v>
          </cell>
          <cell r="L101">
            <v>0</v>
          </cell>
          <cell r="M101">
            <v>0</v>
          </cell>
          <cell r="N101">
            <v>379.31340659340674</v>
          </cell>
        </row>
        <row r="102">
          <cell r="A102" t="str">
            <v>Albañilería</v>
          </cell>
          <cell r="B102" t="str">
            <v>M. O.1005-29 [79]  Piso de losetas de cerámica de fabricación nacional 30x30 hasta 40x40cms., incluyendo base y nivel.</v>
          </cell>
          <cell r="C102" t="str">
            <v>M²</v>
          </cell>
          <cell r="D102">
            <v>4.3</v>
          </cell>
          <cell r="E102">
            <v>0</v>
          </cell>
          <cell r="F102">
            <v>0</v>
          </cell>
          <cell r="G102">
            <v>0</v>
          </cell>
          <cell r="H102">
            <v>1</v>
          </cell>
          <cell r="I102">
            <v>0</v>
          </cell>
          <cell r="J102">
            <v>0</v>
          </cell>
          <cell r="K102">
            <v>1</v>
          </cell>
          <cell r="L102">
            <v>0</v>
          </cell>
          <cell r="M102">
            <v>0</v>
          </cell>
          <cell r="N102">
            <v>463.11520572450826</v>
          </cell>
        </row>
        <row r="103">
          <cell r="A103" t="str">
            <v>Albañilería</v>
          </cell>
          <cell r="B103" t="str">
            <v>M. O.1005-30 [80] Piso de losetas de cerámica importada de 30x30 hasta 40x40cms., sin incluir base y nivel.</v>
          </cell>
          <cell r="C103" t="str">
            <v>M²</v>
          </cell>
          <cell r="D103">
            <v>4.5999999999999996</v>
          </cell>
          <cell r="E103">
            <v>0</v>
          </cell>
          <cell r="F103">
            <v>0</v>
          </cell>
          <cell r="G103">
            <v>0</v>
          </cell>
          <cell r="H103">
            <v>1</v>
          </cell>
          <cell r="I103">
            <v>0</v>
          </cell>
          <cell r="J103">
            <v>0</v>
          </cell>
          <cell r="K103">
            <v>1</v>
          </cell>
          <cell r="L103">
            <v>0</v>
          </cell>
          <cell r="M103">
            <v>0</v>
          </cell>
          <cell r="N103">
            <v>432.9120401337795</v>
          </cell>
        </row>
        <row r="104">
          <cell r="A104" t="str">
            <v>Albañilería</v>
          </cell>
          <cell r="B104" t="str">
            <v>M. O.1005-31 [81] Piso de losetas de cerámica importada de 30x30 hasta 40x40cms., incluyendo base y nivel.</v>
          </cell>
          <cell r="C104" t="str">
            <v>M²</v>
          </cell>
          <cell r="D104">
            <v>4</v>
          </cell>
          <cell r="E104">
            <v>0</v>
          </cell>
          <cell r="F104">
            <v>0</v>
          </cell>
          <cell r="G104">
            <v>0</v>
          </cell>
          <cell r="H104">
            <v>1</v>
          </cell>
          <cell r="I104">
            <v>0</v>
          </cell>
          <cell r="J104">
            <v>0</v>
          </cell>
          <cell r="K104">
            <v>1</v>
          </cell>
          <cell r="L104">
            <v>0</v>
          </cell>
          <cell r="M104">
            <v>0</v>
          </cell>
          <cell r="N104">
            <v>497.84884615384635</v>
          </cell>
        </row>
        <row r="105">
          <cell r="A105" t="str">
            <v>Albañilería</v>
          </cell>
          <cell r="B105" t="str">
            <v>M. O.1005-32 [82] Colocación de vibrazos en pisos para parques y terrazas.</v>
          </cell>
          <cell r="C105" t="str">
            <v>M²</v>
          </cell>
          <cell r="D105">
            <v>12.5</v>
          </cell>
          <cell r="E105">
            <v>0</v>
          </cell>
          <cell r="F105">
            <v>0</v>
          </cell>
          <cell r="G105">
            <v>1</v>
          </cell>
          <cell r="H105">
            <v>1</v>
          </cell>
          <cell r="I105">
            <v>0</v>
          </cell>
          <cell r="J105">
            <v>0</v>
          </cell>
          <cell r="K105">
            <v>1</v>
          </cell>
          <cell r="L105">
            <v>0</v>
          </cell>
          <cell r="M105">
            <v>0</v>
          </cell>
          <cell r="N105">
            <v>218.23366153846158</v>
          </cell>
        </row>
        <row r="106">
          <cell r="A106" t="str">
            <v>Albañilería</v>
          </cell>
          <cell r="B106" t="str">
            <v>M. O.1005-33 [83] Colocación de torcho de 20x20 y 25x25 cms.</v>
          </cell>
          <cell r="C106" t="str">
            <v>M²</v>
          </cell>
          <cell r="D106">
            <v>15</v>
          </cell>
          <cell r="E106">
            <v>0</v>
          </cell>
          <cell r="F106">
            <v>0</v>
          </cell>
          <cell r="G106">
            <v>0</v>
          </cell>
          <cell r="H106">
            <v>1</v>
          </cell>
          <cell r="I106">
            <v>0</v>
          </cell>
          <cell r="J106">
            <v>0</v>
          </cell>
          <cell r="K106">
            <v>2</v>
          </cell>
          <cell r="L106">
            <v>0</v>
          </cell>
          <cell r="M106">
            <v>0</v>
          </cell>
          <cell r="N106">
            <v>174.5446153846155</v>
          </cell>
        </row>
        <row r="107">
          <cell r="A107" t="str">
            <v>Albañilería</v>
          </cell>
          <cell r="B107" t="str">
            <v>M. O.1005-34 [84] Colocación de zócalos corrientes.</v>
          </cell>
          <cell r="C107" t="str">
            <v>M.L.</v>
          </cell>
          <cell r="D107">
            <v>30</v>
          </cell>
          <cell r="E107">
            <v>0</v>
          </cell>
          <cell r="F107">
            <v>0</v>
          </cell>
          <cell r="G107">
            <v>0</v>
          </cell>
          <cell r="H107">
            <v>1</v>
          </cell>
          <cell r="I107">
            <v>0</v>
          </cell>
          <cell r="J107">
            <v>0</v>
          </cell>
          <cell r="K107">
            <v>1</v>
          </cell>
          <cell r="L107">
            <v>0</v>
          </cell>
          <cell r="M107">
            <v>0</v>
          </cell>
          <cell r="N107">
            <v>66.379846153846174</v>
          </cell>
        </row>
        <row r="108">
          <cell r="A108" t="str">
            <v>Albañilería</v>
          </cell>
          <cell r="B108" t="str">
            <v>M. O.1005-35 [85] Colocación de zócalos corrientes para escaleras.</v>
          </cell>
          <cell r="C108" t="str">
            <v>M.L.</v>
          </cell>
          <cell r="D108">
            <v>17</v>
          </cell>
          <cell r="E108">
            <v>0</v>
          </cell>
          <cell r="F108">
            <v>0</v>
          </cell>
          <cell r="G108">
            <v>0</v>
          </cell>
          <cell r="H108">
            <v>1</v>
          </cell>
          <cell r="I108">
            <v>0</v>
          </cell>
          <cell r="J108">
            <v>0</v>
          </cell>
          <cell r="K108">
            <v>1</v>
          </cell>
          <cell r="L108">
            <v>0</v>
          </cell>
          <cell r="M108">
            <v>0</v>
          </cell>
          <cell r="N108">
            <v>117.14090497737561</v>
          </cell>
        </row>
        <row r="109">
          <cell r="A109" t="str">
            <v>Albañilería</v>
          </cell>
          <cell r="B109" t="str">
            <v>M. O.1005-36 [86] Colocación de zócalos de granito para pisos.</v>
          </cell>
          <cell r="C109" t="str">
            <v>M.L</v>
          </cell>
          <cell r="D109">
            <v>22</v>
          </cell>
          <cell r="E109">
            <v>0</v>
          </cell>
          <cell r="F109">
            <v>0</v>
          </cell>
          <cell r="G109">
            <v>0</v>
          </cell>
          <cell r="H109">
            <v>1</v>
          </cell>
          <cell r="I109">
            <v>0</v>
          </cell>
          <cell r="J109">
            <v>0</v>
          </cell>
          <cell r="K109">
            <v>1</v>
          </cell>
          <cell r="L109">
            <v>0</v>
          </cell>
          <cell r="M109">
            <v>0</v>
          </cell>
          <cell r="N109">
            <v>90.517972027972064</v>
          </cell>
        </row>
        <row r="110">
          <cell r="A110" t="str">
            <v>Albañilería</v>
          </cell>
          <cell r="B110" t="str">
            <v>M. O.1005-37 [87] Colocación de zócalos de granito para escaleras.</v>
          </cell>
          <cell r="C110" t="str">
            <v>M.L.</v>
          </cell>
          <cell r="D110">
            <v>13</v>
          </cell>
          <cell r="E110">
            <v>0</v>
          </cell>
          <cell r="F110">
            <v>0</v>
          </cell>
          <cell r="G110">
            <v>0</v>
          </cell>
          <cell r="H110">
            <v>1</v>
          </cell>
          <cell r="I110">
            <v>0</v>
          </cell>
          <cell r="J110">
            <v>0</v>
          </cell>
          <cell r="K110">
            <v>1</v>
          </cell>
          <cell r="L110">
            <v>0</v>
          </cell>
          <cell r="M110">
            <v>0</v>
          </cell>
          <cell r="N110">
            <v>153.18426035502964</v>
          </cell>
        </row>
        <row r="111">
          <cell r="A111" t="str">
            <v>Albañilería</v>
          </cell>
          <cell r="B111" t="str">
            <v>M. O.1005-38 [88] Colocación de losetas de ladrillo o cemento para pisos hexagonales, ferias y otros no especificados.</v>
          </cell>
          <cell r="C111" t="str">
            <v>M².</v>
          </cell>
          <cell r="D111">
            <v>6.8</v>
          </cell>
          <cell r="E111">
            <v>0</v>
          </cell>
          <cell r="F111">
            <v>0</v>
          </cell>
          <cell r="G111">
            <v>0</v>
          </cell>
          <cell r="H111">
            <v>1</v>
          </cell>
          <cell r="I111">
            <v>0</v>
          </cell>
          <cell r="J111">
            <v>0</v>
          </cell>
          <cell r="K111">
            <v>1</v>
          </cell>
          <cell r="L111">
            <v>0</v>
          </cell>
          <cell r="M111">
            <v>0</v>
          </cell>
          <cell r="N111">
            <v>292.85226244343903</v>
          </cell>
        </row>
        <row r="112">
          <cell r="A112" t="str">
            <v>Albañilería</v>
          </cell>
          <cell r="B112" t="str">
            <v>M. O.1005-39 [89] Colocación de losetas de ladrillo de 12.5x25cms.</v>
          </cell>
          <cell r="C112" t="str">
            <v>M²</v>
          </cell>
          <cell r="D112">
            <v>8.8000000000000007</v>
          </cell>
          <cell r="E112">
            <v>0</v>
          </cell>
          <cell r="F112">
            <v>0</v>
          </cell>
          <cell r="G112">
            <v>0</v>
          </cell>
          <cell r="H112">
            <v>1</v>
          </cell>
          <cell r="I112">
            <v>0</v>
          </cell>
          <cell r="J112">
            <v>0</v>
          </cell>
          <cell r="K112">
            <v>1</v>
          </cell>
          <cell r="L112">
            <v>0</v>
          </cell>
          <cell r="M112">
            <v>0</v>
          </cell>
          <cell r="N112">
            <v>226.29493006993013</v>
          </cell>
        </row>
        <row r="113">
          <cell r="A113" t="str">
            <v>Albañilería</v>
          </cell>
          <cell r="B113" t="str">
            <v>M. O.1005-40 [90] Colocación de losetas de ladrillo en terrazas de 15x15 y 20x20 cms.</v>
          </cell>
          <cell r="C113" t="str">
            <v>M²</v>
          </cell>
          <cell r="D113">
            <v>8.8000000000000007</v>
          </cell>
          <cell r="E113">
            <v>0</v>
          </cell>
          <cell r="F113">
            <v>0</v>
          </cell>
          <cell r="G113">
            <v>0</v>
          </cell>
          <cell r="H113">
            <v>1</v>
          </cell>
          <cell r="I113">
            <v>0</v>
          </cell>
          <cell r="J113">
            <v>0</v>
          </cell>
          <cell r="K113">
            <v>1</v>
          </cell>
          <cell r="L113">
            <v>0</v>
          </cell>
          <cell r="M113">
            <v>0</v>
          </cell>
          <cell r="N113">
            <v>226.29493006993013</v>
          </cell>
        </row>
        <row r="114">
          <cell r="A114" t="str">
            <v>Albañilería</v>
          </cell>
          <cell r="B114" t="str">
            <v>M. O.1005-41 [91] Terminación de aceras de entradas en decoraciones.</v>
          </cell>
          <cell r="D114" t="str">
            <v>P. A.</v>
          </cell>
          <cell r="E114">
            <v>0</v>
          </cell>
          <cell r="F114">
            <v>0</v>
          </cell>
          <cell r="G114">
            <v>0</v>
          </cell>
          <cell r="H114">
            <v>1</v>
          </cell>
          <cell r="I114">
            <v>0</v>
          </cell>
          <cell r="J114">
            <v>0</v>
          </cell>
          <cell r="K114">
            <v>1</v>
          </cell>
          <cell r="L114">
            <v>0</v>
          </cell>
          <cell r="M114">
            <v>0</v>
          </cell>
          <cell r="N114" t="str">
            <v>P. A.</v>
          </cell>
        </row>
        <row r="115">
          <cell r="A115" t="str">
            <v>Albañilería</v>
          </cell>
          <cell r="B115" t="str">
            <v>M. O.1005-42 [92] Quicio y entre puertas.</v>
          </cell>
          <cell r="C115" t="str">
            <v>M.L.</v>
          </cell>
          <cell r="D115">
            <v>13.25</v>
          </cell>
          <cell r="E115">
            <v>0</v>
          </cell>
          <cell r="F115">
            <v>0</v>
          </cell>
          <cell r="G115">
            <v>0</v>
          </cell>
          <cell r="H115">
            <v>1</v>
          </cell>
          <cell r="I115">
            <v>0</v>
          </cell>
          <cell r="J115">
            <v>0</v>
          </cell>
          <cell r="K115">
            <v>1</v>
          </cell>
          <cell r="L115">
            <v>0</v>
          </cell>
          <cell r="M115">
            <v>0</v>
          </cell>
          <cell r="N115">
            <v>150.2939912917272</v>
          </cell>
        </row>
        <row r="116">
          <cell r="A116" t="str">
            <v>Albañilería</v>
          </cell>
          <cell r="B116" t="str">
            <v xml:space="preserve">ESCALONES  </v>
          </cell>
          <cell r="I116">
            <v>1</v>
          </cell>
          <cell r="K116">
            <v>1</v>
          </cell>
          <cell r="N116" t="str">
            <v>P. A.</v>
          </cell>
        </row>
        <row r="117">
          <cell r="A117" t="str">
            <v>Albañilería</v>
          </cell>
          <cell r="B117" t="str">
            <v>M. O.1006-1 [93] Confección de escalones revestidos de mezcla</v>
          </cell>
          <cell r="C117" t="str">
            <v>M.L.</v>
          </cell>
          <cell r="D117">
            <v>8</v>
          </cell>
          <cell r="E117">
            <v>0</v>
          </cell>
          <cell r="F117">
            <v>0</v>
          </cell>
          <cell r="G117">
            <v>0</v>
          </cell>
          <cell r="H117">
            <v>0</v>
          </cell>
          <cell r="I117">
            <v>1</v>
          </cell>
          <cell r="J117">
            <v>0</v>
          </cell>
          <cell r="K117">
            <v>1</v>
          </cell>
          <cell r="L117">
            <v>0</v>
          </cell>
          <cell r="M117">
            <v>0</v>
          </cell>
          <cell r="N117">
            <v>214.7097115384617</v>
          </cell>
        </row>
        <row r="118">
          <cell r="A118" t="str">
            <v>Albañilería</v>
          </cell>
          <cell r="B118" t="str">
            <v>M. O.1006-2 [94] Terminación de escalones  de cemento</v>
          </cell>
          <cell r="C118" t="str">
            <v>M.L.</v>
          </cell>
          <cell r="D118">
            <v>13.5</v>
          </cell>
          <cell r="E118">
            <v>0</v>
          </cell>
          <cell r="F118">
            <v>0</v>
          </cell>
          <cell r="G118">
            <v>0</v>
          </cell>
          <cell r="H118">
            <v>1</v>
          </cell>
          <cell r="I118">
            <v>0</v>
          </cell>
          <cell r="J118">
            <v>0</v>
          </cell>
          <cell r="K118">
            <v>1</v>
          </cell>
          <cell r="L118">
            <v>0</v>
          </cell>
          <cell r="M118">
            <v>0</v>
          </cell>
          <cell r="N118">
            <v>147.51076923076928</v>
          </cell>
        </row>
        <row r="119">
          <cell r="A119" t="str">
            <v>Albañilería</v>
          </cell>
          <cell r="B119" t="str">
            <v>M. O.1006-3 [95] Montura de escalones en escaleras huella y contrahuella.</v>
          </cell>
          <cell r="C119" t="str">
            <v>M.L.</v>
          </cell>
          <cell r="D119">
            <v>8</v>
          </cell>
          <cell r="E119">
            <v>0</v>
          </cell>
          <cell r="F119">
            <v>0</v>
          </cell>
          <cell r="G119">
            <v>0</v>
          </cell>
          <cell r="H119">
            <v>1</v>
          </cell>
          <cell r="I119">
            <v>0</v>
          </cell>
          <cell r="J119">
            <v>0</v>
          </cell>
          <cell r="K119">
            <v>1</v>
          </cell>
          <cell r="L119">
            <v>0</v>
          </cell>
          <cell r="M119">
            <v>0</v>
          </cell>
          <cell r="N119">
            <v>248.92442307692318</v>
          </cell>
        </row>
        <row r="120">
          <cell r="A120" t="str">
            <v>Albañilería</v>
          </cell>
          <cell r="B120" t="str">
            <v>M. O.1006-4 [96] Revestimiento de escalones en mosaico.</v>
          </cell>
          <cell r="C120" t="str">
            <v>M.L.</v>
          </cell>
          <cell r="D120">
            <v>9.5</v>
          </cell>
          <cell r="E120">
            <v>0</v>
          </cell>
          <cell r="F120">
            <v>0</v>
          </cell>
          <cell r="G120">
            <v>0</v>
          </cell>
          <cell r="H120">
            <v>1</v>
          </cell>
          <cell r="I120">
            <v>0</v>
          </cell>
          <cell r="J120">
            <v>0</v>
          </cell>
          <cell r="K120">
            <v>1</v>
          </cell>
          <cell r="L120">
            <v>0</v>
          </cell>
          <cell r="M120">
            <v>0</v>
          </cell>
          <cell r="N120">
            <v>209.6205668016195</v>
          </cell>
        </row>
        <row r="121">
          <cell r="A121" t="str">
            <v>Albañilería</v>
          </cell>
          <cell r="B121" t="str">
            <v>M. O.1006-5 [97] Montura de escalones en accesos de granitos.</v>
          </cell>
          <cell r="C121" t="str">
            <v>M.L</v>
          </cell>
          <cell r="D121">
            <v>7</v>
          </cell>
          <cell r="E121">
            <v>0</v>
          </cell>
          <cell r="F121">
            <v>0</v>
          </cell>
          <cell r="G121">
            <v>0</v>
          </cell>
          <cell r="H121">
            <v>1</v>
          </cell>
          <cell r="I121">
            <v>0</v>
          </cell>
          <cell r="J121">
            <v>0</v>
          </cell>
          <cell r="K121">
            <v>1</v>
          </cell>
          <cell r="L121">
            <v>0</v>
          </cell>
          <cell r="M121">
            <v>0</v>
          </cell>
          <cell r="N121">
            <v>284.48505494505508</v>
          </cell>
        </row>
        <row r="122">
          <cell r="A122" t="str">
            <v>Albañilería</v>
          </cell>
          <cell r="B122" t="str">
            <v>M. O.1006-6 [98] Escalones revestidos de cerámica de fabricación nacional incluyendo huella, contrahuella y vuelo.</v>
          </cell>
          <cell r="C122" t="str">
            <v>M.L.</v>
          </cell>
          <cell r="D122">
            <v>4.9000000000000004</v>
          </cell>
          <cell r="E122">
            <v>0</v>
          </cell>
          <cell r="F122">
            <v>0</v>
          </cell>
          <cell r="G122">
            <v>0</v>
          </cell>
          <cell r="H122">
            <v>1</v>
          </cell>
          <cell r="I122">
            <v>0</v>
          </cell>
          <cell r="J122">
            <v>0</v>
          </cell>
          <cell r="K122">
            <v>1</v>
          </cell>
          <cell r="L122">
            <v>0</v>
          </cell>
          <cell r="M122">
            <v>0</v>
          </cell>
          <cell r="N122">
            <v>406.4072213500786</v>
          </cell>
        </row>
        <row r="123">
          <cell r="A123" t="str">
            <v>Albañilería</v>
          </cell>
          <cell r="B123" t="str">
            <v>M. O.1006-7 [99] Escalones revestidos de cerámica importada incluyendo huella, contrahuella y vuelo.</v>
          </cell>
          <cell r="C123" t="str">
            <v>M.L.</v>
          </cell>
          <cell r="D123">
            <v>4</v>
          </cell>
          <cell r="E123">
            <v>0</v>
          </cell>
          <cell r="F123">
            <v>0</v>
          </cell>
          <cell r="G123">
            <v>0</v>
          </cell>
          <cell r="H123">
            <v>1</v>
          </cell>
          <cell r="I123">
            <v>0</v>
          </cell>
          <cell r="J123">
            <v>0</v>
          </cell>
          <cell r="K123">
            <v>1</v>
          </cell>
          <cell r="L123">
            <v>0</v>
          </cell>
          <cell r="M123">
            <v>0</v>
          </cell>
          <cell r="N123">
            <v>497.84884615384635</v>
          </cell>
        </row>
        <row r="124">
          <cell r="A124" t="str">
            <v>Albañilería</v>
          </cell>
          <cell r="B124" t="str">
            <v>M. O.1006-8 [100] Confección de escalones y revestimiento de ladrillo.</v>
          </cell>
          <cell r="C124" t="str">
            <v>M.L.</v>
          </cell>
          <cell r="D124">
            <v>3.9</v>
          </cell>
          <cell r="E124">
            <v>0</v>
          </cell>
          <cell r="F124">
            <v>0</v>
          </cell>
          <cell r="G124">
            <v>0</v>
          </cell>
          <cell r="H124">
            <v>1</v>
          </cell>
          <cell r="I124">
            <v>0</v>
          </cell>
          <cell r="J124">
            <v>0</v>
          </cell>
          <cell r="K124">
            <v>1</v>
          </cell>
          <cell r="L124">
            <v>0</v>
          </cell>
          <cell r="M124">
            <v>0</v>
          </cell>
          <cell r="N124">
            <v>510.61420118343216</v>
          </cell>
        </row>
        <row r="125">
          <cell r="A125" t="str">
            <v>Albañilería</v>
          </cell>
          <cell r="B125" t="str">
            <v>M. O.1006-9 [101] Revestimiento de escalones en ladrillos.</v>
          </cell>
          <cell r="C125" t="str">
            <v>M.L.</v>
          </cell>
          <cell r="D125">
            <v>4.75</v>
          </cell>
          <cell r="E125">
            <v>0</v>
          </cell>
          <cell r="F125">
            <v>0</v>
          </cell>
          <cell r="G125">
            <v>0</v>
          </cell>
          <cell r="H125">
            <v>1</v>
          </cell>
          <cell r="I125">
            <v>0</v>
          </cell>
          <cell r="J125">
            <v>0</v>
          </cell>
          <cell r="K125">
            <v>1</v>
          </cell>
          <cell r="L125">
            <v>0</v>
          </cell>
          <cell r="M125">
            <v>0</v>
          </cell>
          <cell r="N125">
            <v>419.24113360323901</v>
          </cell>
        </row>
        <row r="126">
          <cell r="A126" t="str">
            <v>Albañilería</v>
          </cell>
          <cell r="B126" t="str">
            <v xml:space="preserve">REVESTIMIENTO DE PAREDES DE BAÑO  </v>
          </cell>
          <cell r="N126" t="str">
            <v>P. A.</v>
          </cell>
        </row>
        <row r="127">
          <cell r="A127" t="str">
            <v>Albañilería</v>
          </cell>
          <cell r="B127" t="str">
            <v>M. O.1007-1 [102] Colocación de losetas de cemento para baños de 12.5x25 cms.</v>
          </cell>
          <cell r="C127" t="str">
            <v>M²</v>
          </cell>
          <cell r="D127">
            <v>8</v>
          </cell>
          <cell r="E127">
            <v>0</v>
          </cell>
          <cell r="F127">
            <v>0</v>
          </cell>
          <cell r="G127">
            <v>0</v>
          </cell>
          <cell r="H127">
            <v>1</v>
          </cell>
          <cell r="I127">
            <v>0</v>
          </cell>
          <cell r="J127">
            <v>0</v>
          </cell>
          <cell r="K127">
            <v>1</v>
          </cell>
          <cell r="L127">
            <v>0</v>
          </cell>
          <cell r="M127">
            <v>0</v>
          </cell>
          <cell r="N127">
            <v>248.92442307692318</v>
          </cell>
        </row>
        <row r="128">
          <cell r="A128" t="str">
            <v>Albañilería</v>
          </cell>
          <cell r="B128" t="str">
            <v>M. O.1007-2 [103] Colocación de azulejos 15x15cms., con junta trabada.</v>
          </cell>
          <cell r="C128" t="str">
            <v>M²</v>
          </cell>
          <cell r="D128">
            <v>5</v>
          </cell>
          <cell r="E128">
            <v>0</v>
          </cell>
          <cell r="F128">
            <v>0</v>
          </cell>
          <cell r="G128">
            <v>0</v>
          </cell>
          <cell r="H128">
            <v>1</v>
          </cell>
          <cell r="I128">
            <v>0</v>
          </cell>
          <cell r="J128">
            <v>0</v>
          </cell>
          <cell r="K128">
            <v>1</v>
          </cell>
          <cell r="L128">
            <v>0</v>
          </cell>
          <cell r="M128">
            <v>0</v>
          </cell>
          <cell r="N128">
            <v>398.27907692307707</v>
          </cell>
        </row>
        <row r="129">
          <cell r="A129" t="str">
            <v>Albañilería</v>
          </cell>
          <cell r="B129" t="str">
            <v>M. O.1007-3 [104] Colocación de azulejos10x10cms., en plumilla.</v>
          </cell>
          <cell r="C129" t="str">
            <v>M²</v>
          </cell>
          <cell r="D129">
            <v>2.5</v>
          </cell>
          <cell r="E129">
            <v>0</v>
          </cell>
          <cell r="F129">
            <v>0</v>
          </cell>
          <cell r="G129">
            <v>0</v>
          </cell>
          <cell r="H129">
            <v>1</v>
          </cell>
          <cell r="I129">
            <v>0</v>
          </cell>
          <cell r="J129">
            <v>0</v>
          </cell>
          <cell r="K129">
            <v>1</v>
          </cell>
          <cell r="L129">
            <v>0</v>
          </cell>
          <cell r="M129">
            <v>0</v>
          </cell>
          <cell r="N129">
            <v>796.55815384615414</v>
          </cell>
        </row>
        <row r="130">
          <cell r="A130" t="str">
            <v>Albañilería</v>
          </cell>
          <cell r="B130" t="str">
            <v>M. O.1007-4 [105] Colocación de azulejos 10x10cms., con junta corrida.</v>
          </cell>
          <cell r="C130" t="str">
            <v>M²</v>
          </cell>
          <cell r="D130">
            <v>3</v>
          </cell>
          <cell r="E130">
            <v>0</v>
          </cell>
          <cell r="F130">
            <v>0</v>
          </cell>
          <cell r="G130">
            <v>0</v>
          </cell>
          <cell r="H130">
            <v>1</v>
          </cell>
          <cell r="I130">
            <v>0</v>
          </cell>
          <cell r="J130">
            <v>0</v>
          </cell>
          <cell r="K130">
            <v>1</v>
          </cell>
          <cell r="L130">
            <v>0</v>
          </cell>
          <cell r="M130">
            <v>0</v>
          </cell>
          <cell r="N130">
            <v>663.79846153846177</v>
          </cell>
        </row>
        <row r="131">
          <cell r="A131" t="str">
            <v>Albañilería</v>
          </cell>
          <cell r="B131" t="str">
            <v>M. O.1007-5 [106] Colocación de azulejos en combinación</v>
          </cell>
          <cell r="C131" t="str">
            <v>M²</v>
          </cell>
          <cell r="D131">
            <v>4.3</v>
          </cell>
          <cell r="E131">
            <v>0</v>
          </cell>
          <cell r="F131">
            <v>0</v>
          </cell>
          <cell r="G131">
            <v>0</v>
          </cell>
          <cell r="H131">
            <v>1</v>
          </cell>
          <cell r="I131">
            <v>0</v>
          </cell>
          <cell r="J131">
            <v>0</v>
          </cell>
          <cell r="K131">
            <v>1</v>
          </cell>
          <cell r="L131">
            <v>0</v>
          </cell>
          <cell r="M131">
            <v>0</v>
          </cell>
          <cell r="N131">
            <v>463.11520572450826</v>
          </cell>
        </row>
        <row r="132">
          <cell r="A132" t="str">
            <v>Albañilería</v>
          </cell>
          <cell r="B132" t="str">
            <v>M. O.1007-6 [107] Colocación de azulejos 15x15cms, con junta corrida</v>
          </cell>
          <cell r="C132" t="str">
            <v>M²</v>
          </cell>
          <cell r="D132">
            <v>5.25</v>
          </cell>
          <cell r="E132">
            <v>0</v>
          </cell>
          <cell r="F132">
            <v>0</v>
          </cell>
          <cell r="G132">
            <v>0</v>
          </cell>
          <cell r="H132">
            <v>1</v>
          </cell>
          <cell r="I132">
            <v>0</v>
          </cell>
          <cell r="J132">
            <v>0</v>
          </cell>
          <cell r="K132">
            <v>1</v>
          </cell>
          <cell r="L132">
            <v>0</v>
          </cell>
          <cell r="M132">
            <v>0</v>
          </cell>
          <cell r="N132">
            <v>379.31340659340674</v>
          </cell>
        </row>
        <row r="133">
          <cell r="A133" t="str">
            <v>Albañilería</v>
          </cell>
          <cell r="B133" t="str">
            <v>M. O.1007-7 [108] Bañera revestida con azulejos altura 30cms.,  hasta 1.50 mts.</v>
          </cell>
          <cell r="C133" t="str">
            <v>Ud</v>
          </cell>
          <cell r="D133">
            <v>0.75</v>
          </cell>
          <cell r="E133">
            <v>0</v>
          </cell>
          <cell r="F133">
            <v>0</v>
          </cell>
          <cell r="G133">
            <v>0</v>
          </cell>
          <cell r="H133">
            <v>1</v>
          </cell>
          <cell r="I133">
            <v>0</v>
          </cell>
          <cell r="J133">
            <v>0</v>
          </cell>
          <cell r="K133">
            <v>1</v>
          </cell>
          <cell r="L133">
            <v>0</v>
          </cell>
          <cell r="M133">
            <v>0</v>
          </cell>
          <cell r="N133">
            <v>2655.1938461538471</v>
          </cell>
        </row>
        <row r="134">
          <cell r="A134" t="str">
            <v>Albañilería</v>
          </cell>
          <cell r="B134" t="str">
            <v>M. O.1007-8 [109] Bañera revestida con azulejos altura 30cms., desde 1.50mts. hasta 1.80mts. de largo.</v>
          </cell>
          <cell r="C134" t="str">
            <v>Ud</v>
          </cell>
          <cell r="D134">
            <v>0.65</v>
          </cell>
          <cell r="E134">
            <v>0</v>
          </cell>
          <cell r="F134">
            <v>0</v>
          </cell>
          <cell r="G134">
            <v>0</v>
          </cell>
          <cell r="H134">
            <v>1</v>
          </cell>
          <cell r="I134">
            <v>0</v>
          </cell>
          <cell r="J134">
            <v>0</v>
          </cell>
          <cell r="K134">
            <v>1</v>
          </cell>
          <cell r="L134">
            <v>0</v>
          </cell>
          <cell r="M134">
            <v>0</v>
          </cell>
          <cell r="N134">
            <v>3063.6852071005928</v>
          </cell>
        </row>
        <row r="135">
          <cell r="A135" t="str">
            <v>Albañilería</v>
          </cell>
          <cell r="B135" t="str">
            <v>M. O.1007-9 [110] Bañera empotrada revestida con cerámica de fabricación nacional.</v>
          </cell>
          <cell r="C135" t="str">
            <v>Ud</v>
          </cell>
          <cell r="D135" t="str">
            <v>P. A.</v>
          </cell>
          <cell r="E135">
            <v>0</v>
          </cell>
          <cell r="F135">
            <v>0</v>
          </cell>
          <cell r="G135">
            <v>0</v>
          </cell>
          <cell r="H135">
            <v>1</v>
          </cell>
          <cell r="I135">
            <v>0</v>
          </cell>
          <cell r="J135">
            <v>0</v>
          </cell>
          <cell r="K135">
            <v>1</v>
          </cell>
          <cell r="L135">
            <v>0</v>
          </cell>
          <cell r="M135">
            <v>0</v>
          </cell>
          <cell r="N135" t="str">
            <v>P. A.</v>
          </cell>
        </row>
        <row r="136">
          <cell r="A136" t="str">
            <v>Albañilería</v>
          </cell>
          <cell r="B136" t="str">
            <v>M. O.1007-10 [111] Bañera empotrada revestida con cerámica importada.</v>
          </cell>
          <cell r="C136" t="str">
            <v>Ud</v>
          </cell>
          <cell r="D136" t="str">
            <v>P. A.</v>
          </cell>
          <cell r="E136">
            <v>0</v>
          </cell>
          <cell r="F136">
            <v>0</v>
          </cell>
          <cell r="G136">
            <v>0</v>
          </cell>
          <cell r="H136">
            <v>1</v>
          </cell>
          <cell r="I136">
            <v>0</v>
          </cell>
          <cell r="J136">
            <v>0</v>
          </cell>
          <cell r="K136">
            <v>1</v>
          </cell>
          <cell r="L136">
            <v>0</v>
          </cell>
          <cell r="M136">
            <v>0</v>
          </cell>
          <cell r="N136" t="str">
            <v>P. A.</v>
          </cell>
        </row>
        <row r="137">
          <cell r="A137" t="str">
            <v>Albañilería</v>
          </cell>
          <cell r="B137" t="str">
            <v>M. O.1007-11 [112] Bañera cónica.</v>
          </cell>
          <cell r="C137" t="str">
            <v>Ud</v>
          </cell>
          <cell r="D137" t="str">
            <v>P. A.</v>
          </cell>
          <cell r="E137">
            <v>0</v>
          </cell>
          <cell r="F137">
            <v>0</v>
          </cell>
          <cell r="G137">
            <v>0</v>
          </cell>
          <cell r="H137">
            <v>1</v>
          </cell>
          <cell r="I137">
            <v>0</v>
          </cell>
          <cell r="J137">
            <v>0</v>
          </cell>
          <cell r="K137">
            <v>1</v>
          </cell>
          <cell r="L137">
            <v>0</v>
          </cell>
          <cell r="M137">
            <v>0</v>
          </cell>
          <cell r="N137" t="str">
            <v>P. A.</v>
          </cell>
        </row>
        <row r="138">
          <cell r="A138" t="str">
            <v>Albañilería</v>
          </cell>
          <cell r="B138" t="str">
            <v>M. O.1007-12 [113] Mochetas de azulejos</v>
          </cell>
          <cell r="C138" t="str">
            <v>M.L.</v>
          </cell>
          <cell r="D138">
            <v>8</v>
          </cell>
          <cell r="E138">
            <v>0</v>
          </cell>
          <cell r="F138">
            <v>0</v>
          </cell>
          <cell r="G138">
            <v>0</v>
          </cell>
          <cell r="H138">
            <v>1</v>
          </cell>
          <cell r="I138">
            <v>0</v>
          </cell>
          <cell r="J138">
            <v>0</v>
          </cell>
          <cell r="K138">
            <v>1</v>
          </cell>
          <cell r="L138">
            <v>0</v>
          </cell>
          <cell r="M138">
            <v>0</v>
          </cell>
          <cell r="N138">
            <v>248.92442307692318</v>
          </cell>
        </row>
        <row r="139">
          <cell r="A139" t="str">
            <v>Albañilería</v>
          </cell>
          <cell r="B139" t="str">
            <v>M. O.1007-13 [114] Mochetas de cerámica de fabricación nacional.</v>
          </cell>
          <cell r="C139" t="str">
            <v>M.L.</v>
          </cell>
          <cell r="D139">
            <v>7</v>
          </cell>
          <cell r="E139">
            <v>0</v>
          </cell>
          <cell r="F139">
            <v>0</v>
          </cell>
          <cell r="G139">
            <v>0</v>
          </cell>
          <cell r="H139">
            <v>1</v>
          </cell>
          <cell r="I139">
            <v>0</v>
          </cell>
          <cell r="J139">
            <v>0</v>
          </cell>
          <cell r="K139">
            <v>1</v>
          </cell>
          <cell r="L139">
            <v>0</v>
          </cell>
          <cell r="M139">
            <v>0</v>
          </cell>
          <cell r="N139">
            <v>284.48505494505508</v>
          </cell>
        </row>
        <row r="140">
          <cell r="A140" t="str">
            <v>Albañilería</v>
          </cell>
          <cell r="B140" t="str">
            <v>M. O.1007-14 [115] Mochetas de cerámica importada</v>
          </cell>
          <cell r="C140" t="str">
            <v>M.L.</v>
          </cell>
          <cell r="D140">
            <v>6.5</v>
          </cell>
          <cell r="E140">
            <v>0</v>
          </cell>
          <cell r="F140">
            <v>0</v>
          </cell>
          <cell r="G140">
            <v>0</v>
          </cell>
          <cell r="H140">
            <v>1</v>
          </cell>
          <cell r="I140">
            <v>0</v>
          </cell>
          <cell r="J140">
            <v>0</v>
          </cell>
          <cell r="K140">
            <v>1</v>
          </cell>
          <cell r="L140">
            <v>0</v>
          </cell>
          <cell r="M140">
            <v>0</v>
          </cell>
          <cell r="N140">
            <v>306.36852071005927</v>
          </cell>
        </row>
        <row r="141">
          <cell r="A141" t="str">
            <v>Albañilería</v>
          </cell>
          <cell r="B141" t="str">
            <v>M. O.1007-15 [116] Colocación en paredes de losetas de cerámica de fabricación nacional, de 15x15 hasta 20x20cms.</v>
          </cell>
          <cell r="C141" t="str">
            <v>M²</v>
          </cell>
          <cell r="D141">
            <v>5.25</v>
          </cell>
          <cell r="E141">
            <v>0</v>
          </cell>
          <cell r="F141">
            <v>0</v>
          </cell>
          <cell r="G141">
            <v>0</v>
          </cell>
          <cell r="H141">
            <v>1</v>
          </cell>
          <cell r="I141">
            <v>0</v>
          </cell>
          <cell r="J141">
            <v>0</v>
          </cell>
          <cell r="K141">
            <v>1</v>
          </cell>
          <cell r="L141">
            <v>0</v>
          </cell>
          <cell r="M141">
            <v>0</v>
          </cell>
          <cell r="N141">
            <v>379.31340659340674</v>
          </cell>
        </row>
        <row r="142">
          <cell r="A142" t="str">
            <v>Albañilería</v>
          </cell>
          <cell r="B142" t="str">
            <v>M. O.1007-16 [117] Colocación en paredes de losetas de cerámica importada, de 15x15 hasta 20x20cms.</v>
          </cell>
          <cell r="C142" t="str">
            <v>M²</v>
          </cell>
          <cell r="D142">
            <v>4.75</v>
          </cell>
          <cell r="E142">
            <v>0</v>
          </cell>
          <cell r="F142">
            <v>0</v>
          </cell>
          <cell r="G142">
            <v>0</v>
          </cell>
          <cell r="H142">
            <v>1</v>
          </cell>
          <cell r="I142">
            <v>0</v>
          </cell>
          <cell r="J142">
            <v>0</v>
          </cell>
          <cell r="K142">
            <v>1</v>
          </cell>
          <cell r="L142">
            <v>0</v>
          </cell>
          <cell r="M142">
            <v>0</v>
          </cell>
          <cell r="N142">
            <v>419.24113360323901</v>
          </cell>
        </row>
        <row r="143">
          <cell r="A143" t="str">
            <v>Albañilería</v>
          </cell>
          <cell r="B143" t="str">
            <v>M. O.1007-17 [118] Colocación en paredes de losetas de cerámica de fabricación nacional, de 30x30 hasta 40x40 cms.</v>
          </cell>
          <cell r="C143" t="str">
            <v>M²</v>
          </cell>
          <cell r="D143">
            <v>4</v>
          </cell>
          <cell r="E143">
            <v>0</v>
          </cell>
          <cell r="F143">
            <v>0</v>
          </cell>
          <cell r="G143">
            <v>0</v>
          </cell>
          <cell r="H143">
            <v>1</v>
          </cell>
          <cell r="I143">
            <v>0</v>
          </cell>
          <cell r="J143">
            <v>0</v>
          </cell>
          <cell r="K143">
            <v>1</v>
          </cell>
          <cell r="L143">
            <v>0</v>
          </cell>
          <cell r="M143">
            <v>0</v>
          </cell>
          <cell r="N143">
            <v>497.84884615384635</v>
          </cell>
        </row>
        <row r="144">
          <cell r="A144" t="str">
            <v>Albañilería</v>
          </cell>
          <cell r="B144" t="str">
            <v>M. O.1007-18 [119] Colocación  en paredes de losetas de cerámica importada, de 30x30 hasta 40x40cms.</v>
          </cell>
          <cell r="C144" t="str">
            <v>M²</v>
          </cell>
          <cell r="D144">
            <v>3.5</v>
          </cell>
          <cell r="E144">
            <v>0</v>
          </cell>
          <cell r="F144">
            <v>0</v>
          </cell>
          <cell r="G144">
            <v>0</v>
          </cell>
          <cell r="H144">
            <v>1</v>
          </cell>
          <cell r="I144">
            <v>0</v>
          </cell>
          <cell r="J144">
            <v>0</v>
          </cell>
          <cell r="K144">
            <v>1</v>
          </cell>
          <cell r="L144">
            <v>0</v>
          </cell>
          <cell r="M144">
            <v>0</v>
          </cell>
          <cell r="N144">
            <v>568.97010989011017</v>
          </cell>
        </row>
        <row r="145">
          <cell r="A145" t="str">
            <v>Albañilería</v>
          </cell>
          <cell r="B145" t="str">
            <v>M. O.1007-19 [120] Hechura de base para baño.</v>
          </cell>
          <cell r="C145" t="str">
            <v>Ud</v>
          </cell>
          <cell r="D145">
            <v>6</v>
          </cell>
          <cell r="E145">
            <v>0</v>
          </cell>
          <cell r="F145">
            <v>0</v>
          </cell>
          <cell r="G145">
            <v>0</v>
          </cell>
          <cell r="H145">
            <v>1</v>
          </cell>
          <cell r="I145">
            <v>0</v>
          </cell>
          <cell r="J145">
            <v>0</v>
          </cell>
          <cell r="K145">
            <v>1</v>
          </cell>
          <cell r="L145">
            <v>0</v>
          </cell>
          <cell r="M145">
            <v>0</v>
          </cell>
          <cell r="N145">
            <v>331.89923076923088</v>
          </cell>
        </row>
        <row r="146">
          <cell r="A146" t="str">
            <v>Albañilería</v>
          </cell>
          <cell r="B146" t="str">
            <v>M. O.1007-20 [121] Hechura de meseta de baño revestida en azulejos o cerámica.</v>
          </cell>
          <cell r="C146" t="str">
            <v>Ud</v>
          </cell>
          <cell r="D146">
            <v>2.2999999999999998</v>
          </cell>
          <cell r="E146">
            <v>0</v>
          </cell>
          <cell r="F146">
            <v>0</v>
          </cell>
          <cell r="G146">
            <v>0</v>
          </cell>
          <cell r="H146">
            <v>1</v>
          </cell>
          <cell r="I146">
            <v>0</v>
          </cell>
          <cell r="J146">
            <v>0</v>
          </cell>
          <cell r="K146">
            <v>1</v>
          </cell>
          <cell r="L146">
            <v>0</v>
          </cell>
          <cell r="M146">
            <v>0</v>
          </cell>
          <cell r="N146">
            <v>865.824080267559</v>
          </cell>
        </row>
        <row r="147">
          <cell r="A147" t="str">
            <v>Albañilería</v>
          </cell>
          <cell r="B147" t="str">
            <v>M. O.1007-21 [122] Colocación de losetas  para revestir muros de 8x20cms.</v>
          </cell>
          <cell r="C147" t="str">
            <v>M²</v>
          </cell>
          <cell r="D147">
            <v>3.5</v>
          </cell>
          <cell r="E147">
            <v>0</v>
          </cell>
          <cell r="F147">
            <v>0</v>
          </cell>
          <cell r="G147">
            <v>0</v>
          </cell>
          <cell r="H147">
            <v>1</v>
          </cell>
          <cell r="I147">
            <v>0</v>
          </cell>
          <cell r="J147">
            <v>0</v>
          </cell>
          <cell r="K147">
            <v>1</v>
          </cell>
          <cell r="L147">
            <v>0</v>
          </cell>
          <cell r="M147">
            <v>0</v>
          </cell>
          <cell r="N147">
            <v>568.97010989011017</v>
          </cell>
        </row>
        <row r="148">
          <cell r="A148" t="str">
            <v>Albañilería</v>
          </cell>
          <cell r="B148" t="str">
            <v>M. O.1007-22 [123] Colocación de losetas para revestir muros de 5x20cms.</v>
          </cell>
          <cell r="C148" t="str">
            <v>M²</v>
          </cell>
          <cell r="D148">
            <v>3</v>
          </cell>
          <cell r="E148">
            <v>0</v>
          </cell>
          <cell r="F148">
            <v>0</v>
          </cell>
          <cell r="G148">
            <v>0</v>
          </cell>
          <cell r="H148">
            <v>1</v>
          </cell>
          <cell r="I148">
            <v>0</v>
          </cell>
          <cell r="J148">
            <v>0</v>
          </cell>
          <cell r="K148">
            <v>1</v>
          </cell>
          <cell r="L148">
            <v>0</v>
          </cell>
          <cell r="M148">
            <v>0</v>
          </cell>
          <cell r="N148">
            <v>663.79846153846177</v>
          </cell>
        </row>
        <row r="149">
          <cell r="A149" t="str">
            <v>Albañilería</v>
          </cell>
          <cell r="B149" t="str">
            <v>M. O.1007-23 [124] Colocación de losetas ornamentales en paredes.</v>
          </cell>
          <cell r="C149" t="str">
            <v>M²</v>
          </cell>
          <cell r="D149">
            <v>4</v>
          </cell>
          <cell r="E149">
            <v>0</v>
          </cell>
          <cell r="F149">
            <v>0</v>
          </cell>
          <cell r="G149">
            <v>0</v>
          </cell>
          <cell r="H149">
            <v>1</v>
          </cell>
          <cell r="I149">
            <v>0</v>
          </cell>
          <cell r="J149">
            <v>0</v>
          </cell>
          <cell r="K149">
            <v>1</v>
          </cell>
          <cell r="L149">
            <v>0</v>
          </cell>
          <cell r="M149">
            <v>0</v>
          </cell>
          <cell r="N149">
            <v>497.84884615384635</v>
          </cell>
        </row>
        <row r="150">
          <cell r="A150" t="str">
            <v>Albañilería</v>
          </cell>
          <cell r="B150" t="str">
            <v>M. O.1007-24 [125] Colocación de fachaicos</v>
          </cell>
          <cell r="C150" t="str">
            <v>M²</v>
          </cell>
          <cell r="D150">
            <v>4.5</v>
          </cell>
          <cell r="E150">
            <v>0</v>
          </cell>
          <cell r="F150">
            <v>0</v>
          </cell>
          <cell r="G150">
            <v>0</v>
          </cell>
          <cell r="H150">
            <v>1</v>
          </cell>
          <cell r="I150">
            <v>0</v>
          </cell>
          <cell r="J150">
            <v>0</v>
          </cell>
          <cell r="K150">
            <v>1</v>
          </cell>
          <cell r="L150">
            <v>0</v>
          </cell>
          <cell r="M150">
            <v>0</v>
          </cell>
          <cell r="N150">
            <v>442.53230769230788</v>
          </cell>
        </row>
        <row r="151">
          <cell r="A151" t="str">
            <v>Albañilería</v>
          </cell>
          <cell r="B151" t="str">
            <v xml:space="preserve">INSTALACIÓN ACCESORIOS DE BAÑO  </v>
          </cell>
          <cell r="H151">
            <v>1</v>
          </cell>
          <cell r="K151">
            <v>1</v>
          </cell>
          <cell r="N151" t="str">
            <v>P. A.</v>
          </cell>
        </row>
        <row r="152">
          <cell r="A152" t="str">
            <v>Albañilería</v>
          </cell>
          <cell r="B152" t="str">
            <v>M. O.1008-1 [126] Montura de botiquín corriente sin empotrar.</v>
          </cell>
          <cell r="C152" t="str">
            <v>Ud</v>
          </cell>
          <cell r="D152">
            <v>9</v>
          </cell>
          <cell r="E152">
            <v>0</v>
          </cell>
          <cell r="F152">
            <v>0</v>
          </cell>
          <cell r="G152">
            <v>0</v>
          </cell>
          <cell r="H152">
            <v>1</v>
          </cell>
          <cell r="I152">
            <v>0</v>
          </cell>
          <cell r="J152">
            <v>0</v>
          </cell>
          <cell r="K152">
            <v>1</v>
          </cell>
          <cell r="L152">
            <v>0</v>
          </cell>
          <cell r="M152">
            <v>0</v>
          </cell>
          <cell r="N152">
            <v>221.26615384615394</v>
          </cell>
        </row>
        <row r="153">
          <cell r="A153" t="str">
            <v>Albañilería</v>
          </cell>
          <cell r="B153" t="str">
            <v>M. O.1008-2 [127] Montura de Botiquín corriente empotrado.</v>
          </cell>
          <cell r="C153" t="str">
            <v>Ud</v>
          </cell>
          <cell r="D153">
            <v>2.5</v>
          </cell>
          <cell r="E153">
            <v>0</v>
          </cell>
          <cell r="F153">
            <v>0</v>
          </cell>
          <cell r="G153">
            <v>0</v>
          </cell>
          <cell r="H153">
            <v>1</v>
          </cell>
          <cell r="I153">
            <v>0</v>
          </cell>
          <cell r="J153">
            <v>0</v>
          </cell>
          <cell r="K153">
            <v>1</v>
          </cell>
          <cell r="L153">
            <v>0</v>
          </cell>
          <cell r="M153">
            <v>0</v>
          </cell>
          <cell r="N153">
            <v>796.55815384615414</v>
          </cell>
        </row>
        <row r="154">
          <cell r="A154" t="str">
            <v>Albañilería</v>
          </cell>
          <cell r="B154" t="str">
            <v>M. O.1008-3 [128] Montura de botiquín de lujo sin empotrar.</v>
          </cell>
          <cell r="C154" t="str">
            <v>Ud</v>
          </cell>
          <cell r="D154">
            <v>1.5</v>
          </cell>
          <cell r="E154">
            <v>0</v>
          </cell>
          <cell r="F154">
            <v>0</v>
          </cell>
          <cell r="G154">
            <v>0</v>
          </cell>
          <cell r="H154">
            <v>1</v>
          </cell>
          <cell r="I154">
            <v>0</v>
          </cell>
          <cell r="J154">
            <v>0</v>
          </cell>
          <cell r="K154">
            <v>1</v>
          </cell>
          <cell r="L154">
            <v>0</v>
          </cell>
          <cell r="M154">
            <v>0</v>
          </cell>
          <cell r="N154">
            <v>1327.5969230769235</v>
          </cell>
        </row>
        <row r="155">
          <cell r="A155" t="str">
            <v>Albañilería</v>
          </cell>
          <cell r="B155" t="str">
            <v>M. O.1008-4 [129] Montura de botiquín de lujo empotrado.</v>
          </cell>
          <cell r="C155" t="str">
            <v>Ud</v>
          </cell>
          <cell r="D155">
            <v>1</v>
          </cell>
          <cell r="E155">
            <v>0</v>
          </cell>
          <cell r="F155">
            <v>0</v>
          </cell>
          <cell r="G155">
            <v>0</v>
          </cell>
          <cell r="H155">
            <v>1</v>
          </cell>
          <cell r="I155">
            <v>0</v>
          </cell>
          <cell r="J155">
            <v>0</v>
          </cell>
          <cell r="K155">
            <v>1</v>
          </cell>
          <cell r="L155">
            <v>0</v>
          </cell>
          <cell r="M155">
            <v>0</v>
          </cell>
          <cell r="N155">
            <v>1991.3953846153854</v>
          </cell>
        </row>
        <row r="156">
          <cell r="A156" t="str">
            <v>Albañilería</v>
          </cell>
          <cell r="B156" t="str">
            <v>M. O.1008-5 [130] Montura de accesorios empotrados.</v>
          </cell>
          <cell r="C156" t="str">
            <v>Ud</v>
          </cell>
          <cell r="D156">
            <v>7</v>
          </cell>
          <cell r="E156">
            <v>0</v>
          </cell>
          <cell r="F156">
            <v>0</v>
          </cell>
          <cell r="G156">
            <v>0</v>
          </cell>
          <cell r="H156">
            <v>1</v>
          </cell>
          <cell r="I156">
            <v>0</v>
          </cell>
          <cell r="J156">
            <v>0</v>
          </cell>
          <cell r="K156">
            <v>1</v>
          </cell>
          <cell r="L156">
            <v>0</v>
          </cell>
          <cell r="M156">
            <v>0</v>
          </cell>
          <cell r="N156">
            <v>284.48505494505508</v>
          </cell>
        </row>
        <row r="157">
          <cell r="A157" t="str">
            <v>Albañilería</v>
          </cell>
          <cell r="B157" t="str">
            <v>M. O.1008-6 [131] Montura de accesorios  atornillados.</v>
          </cell>
          <cell r="C157" t="str">
            <v>Ud</v>
          </cell>
          <cell r="D157">
            <v>10</v>
          </cell>
          <cell r="E157">
            <v>0</v>
          </cell>
          <cell r="F157">
            <v>0</v>
          </cell>
          <cell r="G157">
            <v>0</v>
          </cell>
          <cell r="H157">
            <v>1</v>
          </cell>
          <cell r="I157">
            <v>0</v>
          </cell>
          <cell r="J157">
            <v>0</v>
          </cell>
          <cell r="K157">
            <v>1</v>
          </cell>
          <cell r="L157">
            <v>0</v>
          </cell>
          <cell r="M157">
            <v>0</v>
          </cell>
          <cell r="N157">
            <v>199.13953846153854</v>
          </cell>
        </row>
        <row r="158">
          <cell r="A158" t="str">
            <v>Albañilería</v>
          </cell>
          <cell r="B158" t="str">
            <v>M. O.1008-7 [132] Montura de papeleras porta servilletas.</v>
          </cell>
          <cell r="C158" t="str">
            <v>Ud</v>
          </cell>
          <cell r="D158">
            <v>10</v>
          </cell>
          <cell r="E158">
            <v>0</v>
          </cell>
          <cell r="F158">
            <v>0</v>
          </cell>
          <cell r="G158">
            <v>0</v>
          </cell>
          <cell r="H158">
            <v>1</v>
          </cell>
          <cell r="I158">
            <v>0</v>
          </cell>
          <cell r="J158">
            <v>0</v>
          </cell>
          <cell r="K158">
            <v>1</v>
          </cell>
          <cell r="L158">
            <v>0</v>
          </cell>
          <cell r="M158">
            <v>0</v>
          </cell>
          <cell r="N158">
            <v>199.13953846153854</v>
          </cell>
        </row>
        <row r="159">
          <cell r="A159" t="str">
            <v>Albañilería</v>
          </cell>
          <cell r="B159" t="str">
            <v>M. O.1008-8 [133] Montura de repisa para baños  corrientes.</v>
          </cell>
          <cell r="C159" t="str">
            <v>Ud</v>
          </cell>
          <cell r="D159">
            <v>6</v>
          </cell>
          <cell r="E159">
            <v>0</v>
          </cell>
          <cell r="F159">
            <v>0</v>
          </cell>
          <cell r="G159">
            <v>0</v>
          </cell>
          <cell r="H159">
            <v>1</v>
          </cell>
          <cell r="I159">
            <v>0</v>
          </cell>
          <cell r="J159">
            <v>0</v>
          </cell>
          <cell r="K159">
            <v>1</v>
          </cell>
          <cell r="L159">
            <v>0</v>
          </cell>
          <cell r="M159">
            <v>0</v>
          </cell>
          <cell r="N159">
            <v>331.89923076923088</v>
          </cell>
        </row>
        <row r="160">
          <cell r="A160" t="str">
            <v>Albañilería</v>
          </cell>
          <cell r="B160" t="str">
            <v xml:space="preserve">TRABAJOS EN LADRILLOS  </v>
          </cell>
          <cell r="H160">
            <v>1</v>
          </cell>
          <cell r="K160">
            <v>1</v>
          </cell>
          <cell r="N160" t="str">
            <v>P. A.</v>
          </cell>
        </row>
        <row r="161">
          <cell r="A161" t="str">
            <v>Albañilería</v>
          </cell>
          <cell r="B161" t="str">
            <v>M. O.1009-1 [134] Colocación de ladrillos limpios a una cara.</v>
          </cell>
          <cell r="C161" t="str">
            <v>Mill.</v>
          </cell>
          <cell r="D161">
            <v>0.2</v>
          </cell>
          <cell r="E161">
            <v>0</v>
          </cell>
          <cell r="F161">
            <v>0</v>
          </cell>
          <cell r="G161">
            <v>0</v>
          </cell>
          <cell r="H161">
            <v>1</v>
          </cell>
          <cell r="I161">
            <v>0</v>
          </cell>
          <cell r="J161">
            <v>0</v>
          </cell>
          <cell r="K161">
            <v>1</v>
          </cell>
          <cell r="L161">
            <v>0</v>
          </cell>
          <cell r="M161">
            <v>0</v>
          </cell>
          <cell r="N161">
            <v>9956.9769230769271</v>
          </cell>
        </row>
        <row r="162">
          <cell r="A162" t="str">
            <v>Albañilería</v>
          </cell>
          <cell r="B162" t="str">
            <v>M. O.1009-2 [135] Colocación de ladrillos refractarios de 5x10x25cms.</v>
          </cell>
          <cell r="C162" t="str">
            <v>Mill.</v>
          </cell>
          <cell r="D162">
            <v>0.19</v>
          </cell>
          <cell r="E162">
            <v>0</v>
          </cell>
          <cell r="F162">
            <v>0</v>
          </cell>
          <cell r="G162">
            <v>0</v>
          </cell>
          <cell r="H162">
            <v>1</v>
          </cell>
          <cell r="I162">
            <v>0</v>
          </cell>
          <cell r="J162">
            <v>0</v>
          </cell>
          <cell r="K162">
            <v>1</v>
          </cell>
          <cell r="L162">
            <v>0</v>
          </cell>
          <cell r="M162">
            <v>0</v>
          </cell>
          <cell r="N162">
            <v>10481.028340080975</v>
          </cell>
        </row>
        <row r="163">
          <cell r="A163" t="str">
            <v>Albañilería</v>
          </cell>
          <cell r="B163" t="str">
            <v>M. O.1009-3 [136] Colocación de ladrillos limpios a dos caras.</v>
          </cell>
          <cell r="C163" t="str">
            <v>Mill.</v>
          </cell>
          <cell r="D163">
            <v>0.16</v>
          </cell>
          <cell r="E163">
            <v>0</v>
          </cell>
          <cell r="F163">
            <v>0</v>
          </cell>
          <cell r="G163">
            <v>0</v>
          </cell>
          <cell r="H163">
            <v>1</v>
          </cell>
          <cell r="I163">
            <v>0</v>
          </cell>
          <cell r="J163">
            <v>0</v>
          </cell>
          <cell r="K163">
            <v>1</v>
          </cell>
          <cell r="L163">
            <v>0</v>
          </cell>
          <cell r="M163">
            <v>0</v>
          </cell>
          <cell r="N163">
            <v>12446.221153846158</v>
          </cell>
        </row>
        <row r="164">
          <cell r="A164" t="str">
            <v>Albañilería</v>
          </cell>
          <cell r="B164" t="str">
            <v>M. O.1009-4 [137] Colocación de ladrillos para pañetar en muros.</v>
          </cell>
          <cell r="C164" t="str">
            <v>Mill.</v>
          </cell>
          <cell r="D164">
            <v>0.28999999999999998</v>
          </cell>
          <cell r="E164">
            <v>0</v>
          </cell>
          <cell r="F164">
            <v>0</v>
          </cell>
          <cell r="G164">
            <v>0</v>
          </cell>
          <cell r="H164">
            <v>1</v>
          </cell>
          <cell r="I164">
            <v>0</v>
          </cell>
          <cell r="J164">
            <v>0</v>
          </cell>
          <cell r="K164">
            <v>1</v>
          </cell>
          <cell r="L164">
            <v>0</v>
          </cell>
          <cell r="M164">
            <v>0</v>
          </cell>
          <cell r="N164">
            <v>6866.8806366047775</v>
          </cell>
        </row>
        <row r="165">
          <cell r="A165" t="str">
            <v>Albañilería</v>
          </cell>
          <cell r="B165" t="str">
            <v>M. O.1009-5 [138] Colocación de ladrillos de otro tipo no especificado.</v>
          </cell>
          <cell r="C165" t="str">
            <v>Mill.</v>
          </cell>
          <cell r="D165">
            <v>0.21</v>
          </cell>
          <cell r="E165">
            <v>0</v>
          </cell>
          <cell r="F165">
            <v>0</v>
          </cell>
          <cell r="G165">
            <v>0</v>
          </cell>
          <cell r="H165">
            <v>1</v>
          </cell>
          <cell r="I165">
            <v>0</v>
          </cell>
          <cell r="J165">
            <v>0</v>
          </cell>
          <cell r="K165">
            <v>1</v>
          </cell>
          <cell r="L165">
            <v>0</v>
          </cell>
          <cell r="M165">
            <v>0</v>
          </cell>
          <cell r="N165">
            <v>9482.8351648351691</v>
          </cell>
        </row>
        <row r="166">
          <cell r="A166" t="str">
            <v>Albañilería</v>
          </cell>
          <cell r="B166" t="str">
            <v>M. O.1009-6 [139] Confección de arcos de ladrillos.</v>
          </cell>
          <cell r="C166" t="str">
            <v>P. A.</v>
          </cell>
          <cell r="D166" t="str">
            <v>P. A.</v>
          </cell>
          <cell r="E166">
            <v>0</v>
          </cell>
          <cell r="F166">
            <v>0</v>
          </cell>
          <cell r="G166">
            <v>0</v>
          </cell>
          <cell r="H166">
            <v>1</v>
          </cell>
          <cell r="I166">
            <v>0</v>
          </cell>
          <cell r="J166">
            <v>0</v>
          </cell>
          <cell r="K166">
            <v>1</v>
          </cell>
          <cell r="L166">
            <v>0</v>
          </cell>
          <cell r="M166">
            <v>0</v>
          </cell>
          <cell r="N166" t="str">
            <v>P. A.</v>
          </cell>
        </row>
        <row r="167">
          <cell r="A167" t="str">
            <v>Albañilería</v>
          </cell>
          <cell r="B167" t="str">
            <v xml:space="preserve">TRABAJOS EN PIEDRA  </v>
          </cell>
          <cell r="H167">
            <v>1</v>
          </cell>
          <cell r="K167">
            <v>1</v>
          </cell>
          <cell r="N167" t="str">
            <v>P. A.</v>
          </cell>
        </row>
        <row r="168">
          <cell r="A168" t="str">
            <v>Albañilería</v>
          </cell>
          <cell r="B168" t="str">
            <v>M. O.1010-1 [140] Colocación de piedra caliza aserrada.</v>
          </cell>
          <cell r="C168" t="str">
            <v>M².</v>
          </cell>
          <cell r="D168">
            <v>3.5</v>
          </cell>
          <cell r="E168">
            <v>0</v>
          </cell>
          <cell r="F168">
            <v>0</v>
          </cell>
          <cell r="G168">
            <v>0</v>
          </cell>
          <cell r="H168">
            <v>1</v>
          </cell>
          <cell r="I168">
            <v>0</v>
          </cell>
          <cell r="J168">
            <v>0</v>
          </cell>
          <cell r="K168">
            <v>1</v>
          </cell>
          <cell r="L168">
            <v>0</v>
          </cell>
          <cell r="M168">
            <v>0</v>
          </cell>
          <cell r="N168">
            <v>568.97010989011017</v>
          </cell>
        </row>
        <row r="169">
          <cell r="A169" t="str">
            <v>Albañilería</v>
          </cell>
          <cell r="B169" t="str">
            <v>M. O.1010-2 [141] Colocación de piedra caliza labrada.</v>
          </cell>
          <cell r="C169" t="str">
            <v>M².</v>
          </cell>
          <cell r="D169">
            <v>4</v>
          </cell>
          <cell r="E169">
            <v>0</v>
          </cell>
          <cell r="F169">
            <v>0</v>
          </cell>
          <cell r="G169">
            <v>0</v>
          </cell>
          <cell r="H169">
            <v>1</v>
          </cell>
          <cell r="I169">
            <v>0</v>
          </cell>
          <cell r="J169">
            <v>0</v>
          </cell>
          <cell r="K169">
            <v>1</v>
          </cell>
          <cell r="L169">
            <v>0</v>
          </cell>
          <cell r="M169">
            <v>0</v>
          </cell>
          <cell r="N169">
            <v>497.84884615384635</v>
          </cell>
        </row>
        <row r="170">
          <cell r="A170" t="str">
            <v>Albañilería</v>
          </cell>
          <cell r="B170" t="str">
            <v>M. O.1010-3 [142] Colocación de piedras blancas, tipo San Cristóbal, Cambita, Azulada, La Cumbre “callao”, de río, etc.</v>
          </cell>
          <cell r="C170" t="str">
            <v>M².</v>
          </cell>
          <cell r="D170">
            <v>3.5</v>
          </cell>
          <cell r="E170">
            <v>0</v>
          </cell>
          <cell r="F170">
            <v>0</v>
          </cell>
          <cell r="G170">
            <v>0</v>
          </cell>
          <cell r="H170">
            <v>1</v>
          </cell>
          <cell r="I170">
            <v>0</v>
          </cell>
          <cell r="J170">
            <v>0</v>
          </cell>
          <cell r="K170">
            <v>1</v>
          </cell>
          <cell r="L170">
            <v>0</v>
          </cell>
          <cell r="M170">
            <v>0</v>
          </cell>
          <cell r="N170">
            <v>568.97010989011017</v>
          </cell>
        </row>
        <row r="171">
          <cell r="A171" t="str">
            <v>Albañilería</v>
          </cell>
          <cell r="B171" t="str">
            <v>M. O.1010-4 [143] Colocación de piedra de roca o cantos rodados, tipo encache de 0.20 a 0.30M espesor en revestimiento de terraplenes, con fines decorativos.</v>
          </cell>
          <cell r="C171" t="str">
            <v>M²</v>
          </cell>
          <cell r="D171">
            <v>3.85</v>
          </cell>
          <cell r="E171">
            <v>0</v>
          </cell>
          <cell r="F171">
            <v>0</v>
          </cell>
          <cell r="G171">
            <v>0</v>
          </cell>
          <cell r="H171">
            <v>1</v>
          </cell>
          <cell r="I171">
            <v>0</v>
          </cell>
          <cell r="J171">
            <v>0</v>
          </cell>
          <cell r="K171">
            <v>1</v>
          </cell>
          <cell r="L171">
            <v>0</v>
          </cell>
          <cell r="M171">
            <v>0</v>
          </cell>
          <cell r="N171">
            <v>517.2455544455546</v>
          </cell>
        </row>
        <row r="172">
          <cell r="A172" t="str">
            <v>Albañilería</v>
          </cell>
          <cell r="B172" t="str">
            <v>M. O.1010-5 [144] Colocación de piedra de roca o cantos rodados, tipo encache de 0.20 a 0.30M espesor en revestimiento de terraplenes, canales y cunetas.</v>
          </cell>
          <cell r="C172" t="str">
            <v>M²</v>
          </cell>
          <cell r="D172">
            <v>8.8000000000000007</v>
          </cell>
          <cell r="E172">
            <v>0</v>
          </cell>
          <cell r="F172">
            <v>0</v>
          </cell>
          <cell r="G172">
            <v>0</v>
          </cell>
          <cell r="H172">
            <v>0</v>
          </cell>
          <cell r="I172">
            <v>1</v>
          </cell>
          <cell r="J172">
            <v>0</v>
          </cell>
          <cell r="K172">
            <v>1</v>
          </cell>
          <cell r="L172">
            <v>0</v>
          </cell>
          <cell r="M172">
            <v>0</v>
          </cell>
          <cell r="N172">
            <v>195.190646853147</v>
          </cell>
        </row>
        <row r="173">
          <cell r="A173" t="str">
            <v>Albañilería</v>
          </cell>
          <cell r="B173" t="str">
            <v>M. O.1010-6 [145] Colocación de piedra de roca o cantos rodados en muro de mampostería con fines decorativos.</v>
          </cell>
          <cell r="C173" t="str">
            <v>M³</v>
          </cell>
          <cell r="D173">
            <v>0.95</v>
          </cell>
          <cell r="E173">
            <v>0</v>
          </cell>
          <cell r="F173">
            <v>0</v>
          </cell>
          <cell r="G173">
            <v>0</v>
          </cell>
          <cell r="H173">
            <v>1</v>
          </cell>
          <cell r="I173">
            <v>0</v>
          </cell>
          <cell r="J173">
            <v>0</v>
          </cell>
          <cell r="K173">
            <v>1</v>
          </cell>
          <cell r="L173">
            <v>0</v>
          </cell>
          <cell r="M173">
            <v>0</v>
          </cell>
          <cell r="N173">
            <v>2096.2056680161954</v>
          </cell>
        </row>
        <row r="174">
          <cell r="A174" t="str">
            <v>Albañilería</v>
          </cell>
          <cell r="B174" t="str">
            <v>M. O.1010-7 [146] Colocación de piedra de roca o cantos rodados en muro de mampostería.</v>
          </cell>
          <cell r="C174" t="str">
            <v>M³</v>
          </cell>
          <cell r="D174">
            <v>2.35</v>
          </cell>
          <cell r="E174">
            <v>0</v>
          </cell>
          <cell r="F174">
            <v>0</v>
          </cell>
          <cell r="G174">
            <v>0</v>
          </cell>
          <cell r="H174">
            <v>0</v>
          </cell>
          <cell r="I174">
            <v>1</v>
          </cell>
          <cell r="J174">
            <v>0</v>
          </cell>
          <cell r="K174">
            <v>1</v>
          </cell>
          <cell r="L174">
            <v>0</v>
          </cell>
          <cell r="M174">
            <v>0</v>
          </cell>
          <cell r="N174">
            <v>730.926677577742</v>
          </cell>
        </row>
        <row r="175">
          <cell r="A175" t="str">
            <v>Albañilería</v>
          </cell>
          <cell r="B175" t="str">
            <v xml:space="preserve">TRABAJOS EN MÁRMOL  </v>
          </cell>
          <cell r="H175">
            <v>1</v>
          </cell>
          <cell r="K175">
            <v>1</v>
          </cell>
          <cell r="N175" t="str">
            <v>P. A.</v>
          </cell>
        </row>
        <row r="176">
          <cell r="A176" t="str">
            <v>Albañilería</v>
          </cell>
          <cell r="B176" t="str">
            <v>M. O.1011-1 [147] Colocación de mármol picado</v>
          </cell>
          <cell r="C176" t="str">
            <v>M²</v>
          </cell>
          <cell r="D176">
            <v>1.3</v>
          </cell>
          <cell r="E176">
            <v>0</v>
          </cell>
          <cell r="F176">
            <v>0</v>
          </cell>
          <cell r="G176">
            <v>0</v>
          </cell>
          <cell r="H176">
            <v>1</v>
          </cell>
          <cell r="I176">
            <v>0</v>
          </cell>
          <cell r="J176">
            <v>0</v>
          </cell>
          <cell r="K176">
            <v>1</v>
          </cell>
          <cell r="L176">
            <v>0</v>
          </cell>
          <cell r="M176">
            <v>0</v>
          </cell>
          <cell r="N176">
            <v>1531.8426035502964</v>
          </cell>
        </row>
        <row r="177">
          <cell r="A177" t="str">
            <v>Albañilería</v>
          </cell>
          <cell r="B177" t="str">
            <v>M. O.1011-2 [148] Colocación de mármol de fabricación nacional en escaleras.</v>
          </cell>
          <cell r="C177" t="str">
            <v>M.L.</v>
          </cell>
          <cell r="D177">
            <v>4</v>
          </cell>
          <cell r="E177">
            <v>0</v>
          </cell>
          <cell r="F177">
            <v>0</v>
          </cell>
          <cell r="G177">
            <v>0</v>
          </cell>
          <cell r="H177">
            <v>1</v>
          </cell>
          <cell r="I177">
            <v>0</v>
          </cell>
          <cell r="J177">
            <v>0</v>
          </cell>
          <cell r="K177">
            <v>1</v>
          </cell>
          <cell r="L177">
            <v>0</v>
          </cell>
          <cell r="M177">
            <v>0</v>
          </cell>
          <cell r="N177">
            <v>497.84884615384635</v>
          </cell>
        </row>
        <row r="178">
          <cell r="A178" t="str">
            <v>Albañilería</v>
          </cell>
          <cell r="B178" t="str">
            <v>M. O.1011-3 [149] Colocación de mármol importado en escaleras.</v>
          </cell>
          <cell r="C178" t="str">
            <v>M.L.</v>
          </cell>
          <cell r="D178">
            <v>3.25</v>
          </cell>
          <cell r="E178">
            <v>0</v>
          </cell>
          <cell r="F178">
            <v>0</v>
          </cell>
          <cell r="G178">
            <v>0</v>
          </cell>
          <cell r="H178">
            <v>1</v>
          </cell>
          <cell r="I178">
            <v>0</v>
          </cell>
          <cell r="J178">
            <v>0</v>
          </cell>
          <cell r="K178">
            <v>1</v>
          </cell>
          <cell r="L178">
            <v>0</v>
          </cell>
          <cell r="M178">
            <v>0</v>
          </cell>
          <cell r="N178">
            <v>612.73704142011854</v>
          </cell>
        </row>
        <row r="179">
          <cell r="A179" t="str">
            <v>Albañilería</v>
          </cell>
          <cell r="B179" t="str">
            <v>M. O.1011-4 [150] Colocación de mármol fachaico en una sola pieza.</v>
          </cell>
          <cell r="C179" t="str">
            <v>M²</v>
          </cell>
          <cell r="D179">
            <v>2.5</v>
          </cell>
          <cell r="E179">
            <v>0</v>
          </cell>
          <cell r="F179">
            <v>0</v>
          </cell>
          <cell r="G179">
            <v>0</v>
          </cell>
          <cell r="H179">
            <v>1</v>
          </cell>
          <cell r="I179">
            <v>0</v>
          </cell>
          <cell r="J179">
            <v>0</v>
          </cell>
          <cell r="K179">
            <v>1</v>
          </cell>
          <cell r="L179">
            <v>0</v>
          </cell>
          <cell r="M179">
            <v>0</v>
          </cell>
          <cell r="N179">
            <v>796.55815384615414</v>
          </cell>
        </row>
        <row r="180">
          <cell r="A180" t="str">
            <v>Albañilería</v>
          </cell>
          <cell r="B180" t="str">
            <v>M. O.1011-5 [151] Colocación de mármol de fabricación nacional, en revestimiento de paredes.</v>
          </cell>
          <cell r="C180" t="str">
            <v>M²</v>
          </cell>
          <cell r="D180">
            <v>2.5</v>
          </cell>
          <cell r="E180">
            <v>0</v>
          </cell>
          <cell r="F180">
            <v>0</v>
          </cell>
          <cell r="G180">
            <v>0</v>
          </cell>
          <cell r="H180">
            <v>1</v>
          </cell>
          <cell r="I180">
            <v>0</v>
          </cell>
          <cell r="J180">
            <v>0</v>
          </cell>
          <cell r="K180">
            <v>1</v>
          </cell>
          <cell r="L180">
            <v>0</v>
          </cell>
          <cell r="M180">
            <v>0</v>
          </cell>
          <cell r="N180">
            <v>796.55815384615414</v>
          </cell>
        </row>
        <row r="181">
          <cell r="A181" t="str">
            <v>Albañilería</v>
          </cell>
          <cell r="B181" t="str">
            <v>M. O.1011-6 [152] Colocación de mármol importado en revestimiento de paredes.</v>
          </cell>
          <cell r="C181" t="str">
            <v>M²</v>
          </cell>
          <cell r="D181">
            <v>2.15</v>
          </cell>
          <cell r="E181">
            <v>0</v>
          </cell>
          <cell r="F181">
            <v>0</v>
          </cell>
          <cell r="G181">
            <v>0</v>
          </cell>
          <cell r="H181">
            <v>1</v>
          </cell>
          <cell r="I181">
            <v>0</v>
          </cell>
          <cell r="J181">
            <v>0</v>
          </cell>
          <cell r="K181">
            <v>1</v>
          </cell>
          <cell r="L181">
            <v>0</v>
          </cell>
          <cell r="M181">
            <v>0</v>
          </cell>
          <cell r="N181">
            <v>926.23041144901651</v>
          </cell>
        </row>
        <row r="182">
          <cell r="A182" t="str">
            <v>Albañilería</v>
          </cell>
          <cell r="B182" t="str">
            <v>M. O.1011-7 [153] Colocación de mármol en pedazos.</v>
          </cell>
          <cell r="C182" t="str">
            <v>M²</v>
          </cell>
          <cell r="D182">
            <v>3</v>
          </cell>
          <cell r="E182">
            <v>0</v>
          </cell>
          <cell r="F182">
            <v>0</v>
          </cell>
          <cell r="G182">
            <v>0</v>
          </cell>
          <cell r="H182">
            <v>1</v>
          </cell>
          <cell r="I182">
            <v>0</v>
          </cell>
          <cell r="J182">
            <v>0</v>
          </cell>
          <cell r="K182">
            <v>1</v>
          </cell>
          <cell r="L182">
            <v>0</v>
          </cell>
          <cell r="M182">
            <v>0</v>
          </cell>
          <cell r="N182">
            <v>663.79846153846177</v>
          </cell>
        </row>
        <row r="183">
          <cell r="A183" t="str">
            <v>Albañilería</v>
          </cell>
          <cell r="B183" t="str">
            <v>M. O.1011-8 [154] Colocación de mármol travertinos en tiritas.</v>
          </cell>
          <cell r="C183" t="str">
            <v>M²</v>
          </cell>
          <cell r="D183">
            <v>2</v>
          </cell>
          <cell r="E183">
            <v>0</v>
          </cell>
          <cell r="F183">
            <v>0</v>
          </cell>
          <cell r="G183">
            <v>0</v>
          </cell>
          <cell r="H183">
            <v>1</v>
          </cell>
          <cell r="I183">
            <v>0</v>
          </cell>
          <cell r="J183">
            <v>0</v>
          </cell>
          <cell r="K183">
            <v>1</v>
          </cell>
          <cell r="L183">
            <v>0</v>
          </cell>
          <cell r="M183">
            <v>0</v>
          </cell>
          <cell r="N183">
            <v>995.69769230769271</v>
          </cell>
        </row>
        <row r="184">
          <cell r="A184" t="str">
            <v>Albañilería</v>
          </cell>
          <cell r="B184" t="str">
            <v xml:space="preserve">TRABAJOS EN YESO y SHEETROCK  </v>
          </cell>
          <cell r="N184" t="str">
            <v>P. A.</v>
          </cell>
        </row>
        <row r="185">
          <cell r="A185" t="str">
            <v>Albañilería</v>
          </cell>
          <cell r="B185" t="str">
            <v>M. O.1012-1 [155] Confección de comisas, plafón, rosetas, planchas, recuadros, lágrimas, etc.</v>
          </cell>
          <cell r="C185" t="str">
            <v>P. A</v>
          </cell>
          <cell r="D185" t="str">
            <v>P. A.</v>
          </cell>
          <cell r="E185">
            <v>0</v>
          </cell>
          <cell r="F185">
            <v>0</v>
          </cell>
          <cell r="G185">
            <v>0</v>
          </cell>
          <cell r="H185">
            <v>0</v>
          </cell>
          <cell r="I185">
            <v>0</v>
          </cell>
          <cell r="J185">
            <v>0</v>
          </cell>
          <cell r="K185">
            <v>0</v>
          </cell>
          <cell r="L185">
            <v>0</v>
          </cell>
          <cell r="M185">
            <v>0</v>
          </cell>
          <cell r="N185" t="str">
            <v>P. A.</v>
          </cell>
        </row>
        <row r="186">
          <cell r="A186" t="str">
            <v>Albañilería</v>
          </cell>
          <cell r="B186" t="str">
            <v>M. O.1012-2 [155A] Instalación Paneles de SheetRock a 2 Cara</v>
          </cell>
          <cell r="C186" t="str">
            <v>m²</v>
          </cell>
          <cell r="D186">
            <v>8</v>
          </cell>
          <cell r="E186">
            <v>1</v>
          </cell>
          <cell r="F186">
            <v>0</v>
          </cell>
          <cell r="G186">
            <v>1</v>
          </cell>
          <cell r="H186">
            <v>0</v>
          </cell>
          <cell r="I186">
            <v>0</v>
          </cell>
          <cell r="J186">
            <v>0</v>
          </cell>
          <cell r="K186">
            <v>0</v>
          </cell>
          <cell r="L186">
            <v>0</v>
          </cell>
          <cell r="M186">
            <v>0</v>
          </cell>
          <cell r="N186">
            <v>306.94067307692296</v>
          </cell>
        </row>
        <row r="187">
          <cell r="A187" t="str">
            <v>Albañilería</v>
          </cell>
          <cell r="B187" t="str">
            <v>M. O.1012-3 [155A] Instalación Paneles de Plafones</v>
          </cell>
          <cell r="C187" t="str">
            <v>m²</v>
          </cell>
          <cell r="D187">
            <v>8</v>
          </cell>
          <cell r="E187">
            <v>1</v>
          </cell>
          <cell r="F187">
            <v>0</v>
          </cell>
          <cell r="G187">
            <v>1</v>
          </cell>
          <cell r="H187">
            <v>0</v>
          </cell>
          <cell r="I187">
            <v>0</v>
          </cell>
          <cell r="J187">
            <v>0</v>
          </cell>
          <cell r="K187">
            <v>0</v>
          </cell>
          <cell r="L187">
            <v>0</v>
          </cell>
          <cell r="M187">
            <v>0</v>
          </cell>
          <cell r="N187">
            <v>306.94067307692296</v>
          </cell>
        </row>
        <row r="188">
          <cell r="A188" t="str">
            <v>Albañilería</v>
          </cell>
          <cell r="B188" t="str">
            <v xml:space="preserve">CONTENES, ACERAS, BADENES Y COLECTORES  </v>
          </cell>
          <cell r="N188" t="str">
            <v>P. A.</v>
          </cell>
        </row>
        <row r="189">
          <cell r="A189" t="str">
            <v>Albañilería</v>
          </cell>
          <cell r="B189" t="str">
            <v>M. O.1013-1 [156] Construcción de base para contenes (telford con mezcla)</v>
          </cell>
          <cell r="C189" t="str">
            <v>M³</v>
          </cell>
          <cell r="D189">
            <v>3.5</v>
          </cell>
          <cell r="E189">
            <v>0</v>
          </cell>
          <cell r="F189">
            <v>0</v>
          </cell>
          <cell r="G189">
            <v>0</v>
          </cell>
          <cell r="H189">
            <v>0</v>
          </cell>
          <cell r="I189">
            <v>1</v>
          </cell>
          <cell r="J189">
            <v>0</v>
          </cell>
          <cell r="K189">
            <v>0</v>
          </cell>
          <cell r="L189">
            <v>1</v>
          </cell>
          <cell r="M189">
            <v>0</v>
          </cell>
          <cell r="N189">
            <v>475.27516483516501</v>
          </cell>
        </row>
        <row r="190">
          <cell r="A190" t="str">
            <v>Albañilería</v>
          </cell>
          <cell r="B190" t="str">
            <v>M. O.1013-2 [157] Construcción de contenes  55x30x15 cms.</v>
          </cell>
          <cell r="C190" t="str">
            <v>M.L.</v>
          </cell>
          <cell r="D190">
            <v>19.7</v>
          </cell>
          <cell r="E190">
            <v>0</v>
          </cell>
          <cell r="F190">
            <v>0</v>
          </cell>
          <cell r="G190">
            <v>1</v>
          </cell>
          <cell r="H190">
            <v>1</v>
          </cell>
          <cell r="I190">
            <v>0</v>
          </cell>
          <cell r="J190">
            <v>0</v>
          </cell>
          <cell r="K190">
            <v>1</v>
          </cell>
          <cell r="L190">
            <v>1</v>
          </cell>
          <cell r="M190">
            <v>0</v>
          </cell>
          <cell r="N190">
            <v>167.53705583756349</v>
          </cell>
        </row>
        <row r="191">
          <cell r="A191" t="str">
            <v>Albañilería</v>
          </cell>
          <cell r="B191" t="str">
            <v>M. O.1013-3 [158] Construcción de contenes con bordillo de 40 cms. de alto por 20 cms. de ancho.</v>
          </cell>
          <cell r="C191" t="str">
            <v>M.L.</v>
          </cell>
          <cell r="D191">
            <v>13</v>
          </cell>
          <cell r="E191">
            <v>0</v>
          </cell>
          <cell r="F191">
            <v>0</v>
          </cell>
          <cell r="G191">
            <v>1</v>
          </cell>
          <cell r="H191">
            <v>1</v>
          </cell>
          <cell r="I191">
            <v>0</v>
          </cell>
          <cell r="J191">
            <v>0</v>
          </cell>
          <cell r="K191">
            <v>1</v>
          </cell>
          <cell r="L191">
            <v>1</v>
          </cell>
          <cell r="M191">
            <v>0</v>
          </cell>
          <cell r="N191">
            <v>253.88307692307697</v>
          </cell>
        </row>
        <row r="192">
          <cell r="A192" t="str">
            <v>Albañilería</v>
          </cell>
          <cell r="B192" t="str">
            <v>M. O.1013-4 [159] Construcción de contenes con bordillo de 30x8x10cms.</v>
          </cell>
          <cell r="C192" t="str">
            <v>M.L.</v>
          </cell>
          <cell r="D192">
            <v>22</v>
          </cell>
          <cell r="E192">
            <v>0</v>
          </cell>
          <cell r="F192">
            <v>0</v>
          </cell>
          <cell r="G192">
            <v>1</v>
          </cell>
          <cell r="H192">
            <v>1</v>
          </cell>
          <cell r="I192">
            <v>0</v>
          </cell>
          <cell r="J192">
            <v>0</v>
          </cell>
          <cell r="K192">
            <v>1</v>
          </cell>
          <cell r="L192">
            <v>1</v>
          </cell>
          <cell r="M192">
            <v>0</v>
          </cell>
          <cell r="N192">
            <v>150.02181818181819</v>
          </cell>
        </row>
        <row r="193">
          <cell r="A193" t="str">
            <v>Albañilería</v>
          </cell>
          <cell r="B193" t="str">
            <v>M. O.1013-5 [160] Construcción de bordillos.</v>
          </cell>
          <cell r="C193" t="str">
            <v>M.L.</v>
          </cell>
          <cell r="D193">
            <v>32</v>
          </cell>
          <cell r="E193">
            <v>0</v>
          </cell>
          <cell r="F193">
            <v>0</v>
          </cell>
          <cell r="G193">
            <v>1</v>
          </cell>
          <cell r="H193">
            <v>1</v>
          </cell>
          <cell r="I193">
            <v>0</v>
          </cell>
          <cell r="J193">
            <v>0</v>
          </cell>
          <cell r="K193">
            <v>1</v>
          </cell>
          <cell r="L193">
            <v>1</v>
          </cell>
          <cell r="M193">
            <v>0</v>
          </cell>
          <cell r="N193">
            <v>103.14000000000001</v>
          </cell>
        </row>
        <row r="194">
          <cell r="A194" t="str">
            <v>Albañilería</v>
          </cell>
          <cell r="B194" t="str">
            <v>M. O.1013-6 [161] Construcción de acera frotada y violinada incl. Colocación de hormigón de 10cms.</v>
          </cell>
          <cell r="C194" t="str">
            <v>M³</v>
          </cell>
          <cell r="D194">
            <v>2.0499999999999998</v>
          </cell>
          <cell r="E194">
            <v>0</v>
          </cell>
          <cell r="F194">
            <v>0</v>
          </cell>
          <cell r="G194">
            <v>1</v>
          </cell>
          <cell r="H194">
            <v>1</v>
          </cell>
          <cell r="I194">
            <v>0</v>
          </cell>
          <cell r="J194">
            <v>0</v>
          </cell>
          <cell r="K194">
            <v>1</v>
          </cell>
          <cell r="L194">
            <v>1</v>
          </cell>
          <cell r="M194">
            <v>0</v>
          </cell>
          <cell r="N194">
            <v>1609.9902439024395</v>
          </cell>
        </row>
        <row r="195">
          <cell r="A195" t="str">
            <v>Albañilería</v>
          </cell>
          <cell r="B195" t="str">
            <v>M. O.1013-7 [162] Construcción de badenes ciclópeos de 10 a 20 cms. de concreto, frotado y pulido en el centro.</v>
          </cell>
          <cell r="C195" t="str">
            <v>M³</v>
          </cell>
          <cell r="D195">
            <v>2.5</v>
          </cell>
          <cell r="E195">
            <v>0</v>
          </cell>
          <cell r="F195">
            <v>0</v>
          </cell>
          <cell r="G195">
            <v>1</v>
          </cell>
          <cell r="H195">
            <v>1</v>
          </cell>
          <cell r="I195">
            <v>0</v>
          </cell>
          <cell r="J195">
            <v>0</v>
          </cell>
          <cell r="K195">
            <v>1</v>
          </cell>
          <cell r="L195">
            <v>1</v>
          </cell>
          <cell r="M195">
            <v>0</v>
          </cell>
          <cell r="N195">
            <v>1320.1920000000002</v>
          </cell>
        </row>
        <row r="196">
          <cell r="A196" t="str">
            <v>Albañilería</v>
          </cell>
          <cell r="B196" t="str">
            <v>M. O.1013-8 [163] Construcción de badenes de hormigón de 20 cms. de espesor en adelante, frotado y pulido al centro.</v>
          </cell>
          <cell r="C196" t="str">
            <v>M³</v>
          </cell>
          <cell r="D196">
            <v>2.5</v>
          </cell>
          <cell r="E196">
            <v>0</v>
          </cell>
          <cell r="F196">
            <v>0</v>
          </cell>
          <cell r="G196">
            <v>1</v>
          </cell>
          <cell r="H196">
            <v>1</v>
          </cell>
          <cell r="I196">
            <v>0</v>
          </cell>
          <cell r="J196">
            <v>0</v>
          </cell>
          <cell r="K196">
            <v>1</v>
          </cell>
          <cell r="L196">
            <v>1</v>
          </cell>
          <cell r="M196">
            <v>0</v>
          </cell>
          <cell r="N196">
            <v>1320.1920000000002</v>
          </cell>
        </row>
        <row r="197">
          <cell r="A197" t="str">
            <v>Albañilería</v>
          </cell>
          <cell r="B197" t="str">
            <v>M. O.1013-9 [164] Construcción de zapatas y pisos de colector de concreto envarillado y frotado.</v>
          </cell>
          <cell r="C197" t="str">
            <v>M³</v>
          </cell>
          <cell r="D197">
            <v>2.5</v>
          </cell>
          <cell r="E197">
            <v>0</v>
          </cell>
          <cell r="F197">
            <v>0</v>
          </cell>
          <cell r="G197">
            <v>1</v>
          </cell>
          <cell r="H197">
            <v>1</v>
          </cell>
          <cell r="I197">
            <v>0</v>
          </cell>
          <cell r="J197">
            <v>0</v>
          </cell>
          <cell r="K197">
            <v>1</v>
          </cell>
          <cell r="L197">
            <v>1</v>
          </cell>
          <cell r="M197">
            <v>0</v>
          </cell>
          <cell r="N197">
            <v>1320.1920000000002</v>
          </cell>
        </row>
        <row r="198">
          <cell r="A198" t="str">
            <v>Albañilería</v>
          </cell>
          <cell r="B198" t="str">
            <v>M. O.1013-10 [165] Confección de losa de colector o pozo séptico, encofrado y envarillado, y vaciado, incluyendo colocación de tapa, hasta 2 m².</v>
          </cell>
          <cell r="C198" t="str">
            <v>Ud</v>
          </cell>
          <cell r="D198">
            <v>1.8</v>
          </cell>
          <cell r="E198">
            <v>0</v>
          </cell>
          <cell r="F198">
            <v>0</v>
          </cell>
          <cell r="G198">
            <v>1</v>
          </cell>
          <cell r="H198">
            <v>1</v>
          </cell>
          <cell r="I198">
            <v>0</v>
          </cell>
          <cell r="J198">
            <v>0</v>
          </cell>
          <cell r="K198">
            <v>1</v>
          </cell>
          <cell r="L198">
            <v>0</v>
          </cell>
          <cell r="M198">
            <v>0</v>
          </cell>
          <cell r="N198">
            <v>1515.5115384615385</v>
          </cell>
        </row>
        <row r="199">
          <cell r="A199" t="str">
            <v>Albañilería</v>
          </cell>
          <cell r="B199" t="str">
            <v>M. O.1013-11 [166] Confección de losa de colector o pozo séptico, encofrado y envarillado, y vaciado, incluyendo colocación de tapa, de más de 2 metros cuadrados (precio proporcional al anterior)</v>
          </cell>
          <cell r="C199" t="str">
            <v>P. A.</v>
          </cell>
          <cell r="D199" t="str">
            <v>P. A.</v>
          </cell>
          <cell r="E199">
            <v>0</v>
          </cell>
          <cell r="F199">
            <v>0</v>
          </cell>
          <cell r="G199">
            <v>0</v>
          </cell>
          <cell r="H199">
            <v>0</v>
          </cell>
          <cell r="I199">
            <v>0</v>
          </cell>
          <cell r="J199">
            <v>0</v>
          </cell>
          <cell r="K199">
            <v>0</v>
          </cell>
          <cell r="L199">
            <v>0</v>
          </cell>
          <cell r="M199">
            <v>0</v>
          </cell>
          <cell r="N199" t="str">
            <v>P. A.</v>
          </cell>
        </row>
        <row r="200">
          <cell r="A200" t="str">
            <v>Albañilería</v>
          </cell>
          <cell r="B200" t="str">
            <v>M. O.1013-12 [167] Confección de tragante de hasta 50 cms. de longitud.</v>
          </cell>
          <cell r="C200" t="str">
            <v>Ud</v>
          </cell>
          <cell r="D200">
            <v>4.4000000000000004</v>
          </cell>
          <cell r="E200">
            <v>0</v>
          </cell>
          <cell r="F200">
            <v>0</v>
          </cell>
          <cell r="G200">
            <v>1</v>
          </cell>
          <cell r="H200">
            <v>1</v>
          </cell>
          <cell r="I200">
            <v>0</v>
          </cell>
          <cell r="J200">
            <v>0</v>
          </cell>
          <cell r="K200">
            <v>1</v>
          </cell>
          <cell r="L200">
            <v>0</v>
          </cell>
          <cell r="M200">
            <v>0</v>
          </cell>
          <cell r="N200">
            <v>619.98199300699298</v>
          </cell>
        </row>
        <row r="201">
          <cell r="A201" t="str">
            <v>Albañilería</v>
          </cell>
          <cell r="B201" t="str">
            <v>M. O.1013-13 [168] Confección de anillo filtrante.</v>
          </cell>
          <cell r="C201" t="str">
            <v>Ud</v>
          </cell>
          <cell r="D201">
            <v>3</v>
          </cell>
          <cell r="E201">
            <v>0</v>
          </cell>
          <cell r="F201">
            <v>0</v>
          </cell>
          <cell r="G201">
            <v>1</v>
          </cell>
          <cell r="H201">
            <v>1</v>
          </cell>
          <cell r="I201">
            <v>0</v>
          </cell>
          <cell r="J201">
            <v>0</v>
          </cell>
          <cell r="K201">
            <v>1</v>
          </cell>
          <cell r="L201">
            <v>0</v>
          </cell>
          <cell r="M201">
            <v>0</v>
          </cell>
          <cell r="N201">
            <v>909.30692307692323</v>
          </cell>
        </row>
        <row r="202">
          <cell r="A202" t="str">
            <v>Albañilería</v>
          </cell>
          <cell r="B202" t="str">
            <v xml:space="preserve">LAVADEROS Y DESAGÜES  </v>
          </cell>
          <cell r="N202" t="str">
            <v>P. A.</v>
          </cell>
        </row>
        <row r="203">
          <cell r="A203" t="str">
            <v>Albañilería</v>
          </cell>
          <cell r="B203" t="str">
            <v>M. O.1014-1 [169] Construcción de lavaderos de 1 y 2 bocas, con azulejos arriba.</v>
          </cell>
          <cell r="C203" t="str">
            <v>P. A.</v>
          </cell>
          <cell r="D203" t="str">
            <v>P. A.</v>
          </cell>
          <cell r="E203">
            <v>0</v>
          </cell>
          <cell r="F203">
            <v>0</v>
          </cell>
          <cell r="G203">
            <v>0</v>
          </cell>
          <cell r="H203">
            <v>0</v>
          </cell>
          <cell r="I203">
            <v>0</v>
          </cell>
          <cell r="J203">
            <v>0</v>
          </cell>
          <cell r="K203">
            <v>0</v>
          </cell>
          <cell r="L203">
            <v>0</v>
          </cell>
          <cell r="M203">
            <v>0</v>
          </cell>
          <cell r="N203" t="str">
            <v>P. A.</v>
          </cell>
        </row>
        <row r="204">
          <cell r="A204" t="str">
            <v>Albañilería</v>
          </cell>
          <cell r="B204" t="str">
            <v>M. O.1014-2 [170] Construcción e instalación de lavadero pulido de hasta 0.60 x 1.50 mts.</v>
          </cell>
          <cell r="C204" t="str">
            <v>Ud</v>
          </cell>
          <cell r="D204">
            <v>1</v>
          </cell>
          <cell r="E204">
            <v>0</v>
          </cell>
          <cell r="F204">
            <v>0</v>
          </cell>
          <cell r="G204">
            <v>1</v>
          </cell>
          <cell r="H204">
            <v>1</v>
          </cell>
          <cell r="I204">
            <v>0</v>
          </cell>
          <cell r="J204">
            <v>1</v>
          </cell>
          <cell r="K204">
            <v>0</v>
          </cell>
          <cell r="L204">
            <v>0</v>
          </cell>
          <cell r="M204">
            <v>0</v>
          </cell>
          <cell r="N204">
            <v>3057.1753846153838</v>
          </cell>
        </row>
        <row r="205">
          <cell r="A205" t="str">
            <v>Albañilería</v>
          </cell>
          <cell r="B205" t="str">
            <v>M. O.1014-3 [171] Construcción de lavaderos pulido de más de 1.50mts., adicional por recipiente.</v>
          </cell>
          <cell r="C205" t="str">
            <v>Ud</v>
          </cell>
          <cell r="D205">
            <v>2</v>
          </cell>
          <cell r="E205">
            <v>0</v>
          </cell>
          <cell r="F205">
            <v>0</v>
          </cell>
          <cell r="G205">
            <v>1</v>
          </cell>
          <cell r="H205">
            <v>1</v>
          </cell>
          <cell r="I205">
            <v>0</v>
          </cell>
          <cell r="J205">
            <v>1</v>
          </cell>
          <cell r="K205">
            <v>0</v>
          </cell>
          <cell r="L205">
            <v>0</v>
          </cell>
          <cell r="M205">
            <v>0</v>
          </cell>
          <cell r="N205">
            <v>1528.5876923076919</v>
          </cell>
        </row>
        <row r="206">
          <cell r="A206" t="str">
            <v>Albañilería</v>
          </cell>
          <cell r="B206" t="str">
            <v>M. O.1014-4 [172] Confección de vertedero de 60x60 cms., pulido.</v>
          </cell>
          <cell r="C206" t="str">
            <v>Ud</v>
          </cell>
          <cell r="D206">
            <v>1.5</v>
          </cell>
          <cell r="E206">
            <v>0</v>
          </cell>
          <cell r="F206">
            <v>0</v>
          </cell>
          <cell r="G206">
            <v>0</v>
          </cell>
          <cell r="H206">
            <v>0</v>
          </cell>
          <cell r="I206">
            <v>1</v>
          </cell>
          <cell r="J206">
            <v>0</v>
          </cell>
          <cell r="K206">
            <v>1</v>
          </cell>
          <cell r="L206">
            <v>0</v>
          </cell>
          <cell r="M206">
            <v>0</v>
          </cell>
          <cell r="N206">
            <v>1145.1184615384625</v>
          </cell>
        </row>
        <row r="207">
          <cell r="A207" t="str">
            <v>Albañilería</v>
          </cell>
          <cell r="B207" t="str">
            <v>M. O.1014-5 [173] Confección de vertedero de 60x60cms., con azulejos.</v>
          </cell>
          <cell r="C207" t="str">
            <v>Ud</v>
          </cell>
          <cell r="D207">
            <v>1</v>
          </cell>
          <cell r="E207">
            <v>0</v>
          </cell>
          <cell r="F207">
            <v>0</v>
          </cell>
          <cell r="G207">
            <v>0</v>
          </cell>
          <cell r="H207">
            <v>1</v>
          </cell>
          <cell r="I207">
            <v>0</v>
          </cell>
          <cell r="J207">
            <v>0</v>
          </cell>
          <cell r="K207">
            <v>1</v>
          </cell>
          <cell r="L207">
            <v>1</v>
          </cell>
          <cell r="M207">
            <v>0</v>
          </cell>
          <cell r="N207">
            <v>2563.9546153846159</v>
          </cell>
        </row>
        <row r="208">
          <cell r="A208" t="str">
            <v>Albañilería</v>
          </cell>
          <cell r="B208" t="str">
            <v>M. O.1014-6 [174] Confección registros, hasta 60x60 cms. (medida interior).</v>
          </cell>
          <cell r="C208" t="str">
            <v>Ud</v>
          </cell>
          <cell r="D208">
            <v>1.5</v>
          </cell>
          <cell r="E208">
            <v>0</v>
          </cell>
          <cell r="F208">
            <v>0</v>
          </cell>
          <cell r="G208">
            <v>0</v>
          </cell>
          <cell r="H208">
            <v>0</v>
          </cell>
          <cell r="I208">
            <v>1</v>
          </cell>
          <cell r="J208">
            <v>0</v>
          </cell>
          <cell r="K208">
            <v>1</v>
          </cell>
          <cell r="L208">
            <v>0</v>
          </cell>
          <cell r="M208">
            <v>0</v>
          </cell>
          <cell r="N208">
            <v>1145.1184615384625</v>
          </cell>
        </row>
        <row r="209">
          <cell r="A209" t="str">
            <v>Albañilería</v>
          </cell>
          <cell r="B209" t="str">
            <v>M. O.1014-7 [175] Confección de registros de más de 60x60cms.</v>
          </cell>
          <cell r="C209" t="str">
            <v>Ud</v>
          </cell>
          <cell r="D209">
            <v>1.25</v>
          </cell>
          <cell r="E209">
            <v>0</v>
          </cell>
          <cell r="F209">
            <v>0</v>
          </cell>
          <cell r="G209">
            <v>0</v>
          </cell>
          <cell r="H209">
            <v>0</v>
          </cell>
          <cell r="I209">
            <v>1</v>
          </cell>
          <cell r="J209">
            <v>0</v>
          </cell>
          <cell r="K209">
            <v>1</v>
          </cell>
          <cell r="L209">
            <v>0</v>
          </cell>
          <cell r="M209">
            <v>0</v>
          </cell>
          <cell r="N209">
            <v>1374.142153846155</v>
          </cell>
        </row>
        <row r="210">
          <cell r="A210" t="str">
            <v>Albañilería</v>
          </cell>
          <cell r="B210" t="str">
            <v>M. O.1014-8 [176] Confección de trampa de grasa.</v>
          </cell>
          <cell r="C210" t="str">
            <v>Ud</v>
          </cell>
          <cell r="D210">
            <v>1</v>
          </cell>
          <cell r="E210">
            <v>0</v>
          </cell>
          <cell r="F210">
            <v>0</v>
          </cell>
          <cell r="G210">
            <v>0</v>
          </cell>
          <cell r="H210">
            <v>0</v>
          </cell>
          <cell r="I210">
            <v>1</v>
          </cell>
          <cell r="J210">
            <v>0</v>
          </cell>
          <cell r="K210">
            <v>1</v>
          </cell>
          <cell r="L210">
            <v>1</v>
          </cell>
          <cell r="M210">
            <v>0</v>
          </cell>
          <cell r="N210">
            <v>2290.2369230769245</v>
          </cell>
        </row>
        <row r="211">
          <cell r="A211" t="str">
            <v>Albañilería</v>
          </cell>
          <cell r="B211" t="str">
            <v>M. O.1014-9 [177] Confección de desagüe de 20x20 cms., descubierto.</v>
          </cell>
          <cell r="C211" t="str">
            <v>M.L.</v>
          </cell>
          <cell r="D211">
            <v>10</v>
          </cell>
          <cell r="E211">
            <v>0</v>
          </cell>
          <cell r="F211">
            <v>0</v>
          </cell>
          <cell r="G211">
            <v>0</v>
          </cell>
          <cell r="H211">
            <v>0</v>
          </cell>
          <cell r="I211">
            <v>1</v>
          </cell>
          <cell r="J211">
            <v>0</v>
          </cell>
          <cell r="K211">
            <v>1</v>
          </cell>
          <cell r="L211">
            <v>0</v>
          </cell>
          <cell r="M211">
            <v>0</v>
          </cell>
          <cell r="N211">
            <v>171.76776923076937</v>
          </cell>
        </row>
        <row r="212">
          <cell r="A212" t="str">
            <v>Albañilería</v>
          </cell>
          <cell r="B212" t="str">
            <v>M. O.1014-10 [178] Confección de desagüe de 20x20cms., cubierto.</v>
          </cell>
          <cell r="C212" t="str">
            <v>M.L.</v>
          </cell>
          <cell r="D212">
            <v>6</v>
          </cell>
          <cell r="E212">
            <v>0</v>
          </cell>
          <cell r="F212">
            <v>0</v>
          </cell>
          <cell r="G212">
            <v>0</v>
          </cell>
          <cell r="H212">
            <v>0</v>
          </cell>
          <cell r="I212">
            <v>1</v>
          </cell>
          <cell r="J212">
            <v>0</v>
          </cell>
          <cell r="K212">
            <v>1</v>
          </cell>
          <cell r="L212">
            <v>0</v>
          </cell>
          <cell r="M212">
            <v>0</v>
          </cell>
          <cell r="N212">
            <v>286.27961538461562</v>
          </cell>
        </row>
        <row r="213">
          <cell r="A213" t="str">
            <v>Albañilería</v>
          </cell>
          <cell r="B213" t="str">
            <v>M. O.1014-11 [179] Montura brissoleil de 0.05x0.40x2 mts.</v>
          </cell>
          <cell r="C213" t="str">
            <v>Ud</v>
          </cell>
          <cell r="D213">
            <v>3</v>
          </cell>
          <cell r="E213">
            <v>0</v>
          </cell>
          <cell r="F213">
            <v>0</v>
          </cell>
          <cell r="G213">
            <v>0</v>
          </cell>
          <cell r="H213">
            <v>0</v>
          </cell>
          <cell r="I213">
            <v>1</v>
          </cell>
          <cell r="J213">
            <v>0</v>
          </cell>
          <cell r="K213">
            <v>1</v>
          </cell>
          <cell r="L213">
            <v>1</v>
          </cell>
          <cell r="M213">
            <v>0</v>
          </cell>
          <cell r="N213">
            <v>763.41230769230822</v>
          </cell>
        </row>
        <row r="214">
          <cell r="A214" t="str">
            <v>Albañilería</v>
          </cell>
          <cell r="B214" t="str">
            <v>M. O.1014-12 [180] Acuñe de marcos.</v>
          </cell>
          <cell r="C214" t="str">
            <v>Ud</v>
          </cell>
          <cell r="D214">
            <v>9.5</v>
          </cell>
          <cell r="E214">
            <v>0</v>
          </cell>
          <cell r="F214">
            <v>0</v>
          </cell>
          <cell r="G214">
            <v>0</v>
          </cell>
          <cell r="H214">
            <v>0</v>
          </cell>
          <cell r="I214">
            <v>1</v>
          </cell>
          <cell r="J214">
            <v>0</v>
          </cell>
          <cell r="K214">
            <v>1</v>
          </cell>
          <cell r="L214">
            <v>0</v>
          </cell>
          <cell r="M214">
            <v>0</v>
          </cell>
          <cell r="N214">
            <v>180.80817813765196</v>
          </cell>
        </row>
        <row r="215">
          <cell r="A215" t="str">
            <v>Albañilería</v>
          </cell>
          <cell r="B215" t="str">
            <v>M. O.1014-13 [181] Colocación de tejas.</v>
          </cell>
          <cell r="C215" t="str">
            <v>M²</v>
          </cell>
          <cell r="D215">
            <v>8</v>
          </cell>
          <cell r="E215">
            <v>0</v>
          </cell>
          <cell r="F215">
            <v>0</v>
          </cell>
          <cell r="G215">
            <v>1</v>
          </cell>
          <cell r="H215">
            <v>1</v>
          </cell>
          <cell r="I215">
            <v>0</v>
          </cell>
          <cell r="J215">
            <v>0</v>
          </cell>
          <cell r="K215">
            <v>1</v>
          </cell>
          <cell r="L215">
            <v>0</v>
          </cell>
          <cell r="M215">
            <v>0</v>
          </cell>
          <cell r="N215">
            <v>340.9900961538462</v>
          </cell>
        </row>
        <row r="216">
          <cell r="A216" t="str">
            <v>Albañilería</v>
          </cell>
          <cell r="B216" t="str">
            <v>M. O.1014-14 [182] Colocación caballete de tejas.</v>
          </cell>
          <cell r="C216" t="str">
            <v>M.L.</v>
          </cell>
          <cell r="D216">
            <v>10</v>
          </cell>
          <cell r="E216">
            <v>0</v>
          </cell>
          <cell r="F216">
            <v>0</v>
          </cell>
          <cell r="G216">
            <v>1</v>
          </cell>
          <cell r="H216">
            <v>1</v>
          </cell>
          <cell r="I216">
            <v>0</v>
          </cell>
          <cell r="J216">
            <v>0</v>
          </cell>
          <cell r="K216">
            <v>1</v>
          </cell>
          <cell r="L216">
            <v>0</v>
          </cell>
          <cell r="M216">
            <v>0</v>
          </cell>
          <cell r="N216">
            <v>272.79207692307693</v>
          </cell>
        </row>
        <row r="217">
          <cell r="A217" t="str">
            <v>Albañilería</v>
          </cell>
          <cell r="B217" t="str">
            <v>VACIADO DE HORMIGONES</v>
          </cell>
          <cell r="N217" t="str">
            <v>P. A.</v>
          </cell>
        </row>
        <row r="218">
          <cell r="A218" t="str">
            <v>Albañilería</v>
          </cell>
          <cell r="B218" t="str">
            <v>M. O.1014A-1 [1] Vaciado de Hormigón Industrial</v>
          </cell>
          <cell r="C218" t="str">
            <v>m³</v>
          </cell>
          <cell r="D218">
            <v>17.977038955073819</v>
          </cell>
          <cell r="E218">
            <v>0</v>
          </cell>
          <cell r="F218">
            <v>1</v>
          </cell>
          <cell r="G218">
            <v>0</v>
          </cell>
          <cell r="H218">
            <v>0</v>
          </cell>
          <cell r="I218">
            <v>0</v>
          </cell>
          <cell r="J218">
            <v>0</v>
          </cell>
          <cell r="K218">
            <v>1</v>
          </cell>
          <cell r="L218">
            <v>3</v>
          </cell>
          <cell r="M218">
            <v>0</v>
          </cell>
          <cell r="N218">
            <v>491.64407094362468</v>
          </cell>
        </row>
        <row r="219">
          <cell r="A219" t="str">
            <v>Albañilería</v>
          </cell>
          <cell r="B219" t="str">
            <v>M. O.1014A-2 [2] Vaciado de Hormigón Equipos Menores</v>
          </cell>
          <cell r="C219" t="str">
            <v>m³</v>
          </cell>
          <cell r="D219">
            <v>13.140648705320935</v>
          </cell>
          <cell r="E219">
            <v>0</v>
          </cell>
          <cell r="F219">
            <v>1</v>
          </cell>
          <cell r="G219">
            <v>0</v>
          </cell>
          <cell r="H219">
            <v>0</v>
          </cell>
          <cell r="I219">
            <v>0</v>
          </cell>
          <cell r="J219">
            <v>0</v>
          </cell>
          <cell r="K219">
            <v>1</v>
          </cell>
          <cell r="L219">
            <v>3</v>
          </cell>
          <cell r="M219">
            <v>0</v>
          </cell>
          <cell r="N219">
            <v>672.59271696425424</v>
          </cell>
        </row>
        <row r="220">
          <cell r="A220" t="str">
            <v>Técnicos Especiales</v>
          </cell>
          <cell r="B220" t="str">
            <v xml:space="preserve">SUBIR MATERIALES / PLANTA  </v>
          </cell>
          <cell r="N220" t="str">
            <v>P. A.</v>
          </cell>
        </row>
        <row r="221">
          <cell r="A221" t="str">
            <v>Técnicos Especiales</v>
          </cell>
          <cell r="B221" t="str">
            <v>M. O.1015-1 [1] Subir arena por meseta un nivel</v>
          </cell>
          <cell r="C221" t="str">
            <v>m³</v>
          </cell>
          <cell r="D221">
            <v>16</v>
          </cell>
          <cell r="E221">
            <v>0</v>
          </cell>
          <cell r="F221">
            <v>0</v>
          </cell>
          <cell r="G221">
            <v>0</v>
          </cell>
          <cell r="H221">
            <v>0</v>
          </cell>
          <cell r="I221">
            <v>0</v>
          </cell>
          <cell r="J221">
            <v>0</v>
          </cell>
          <cell r="K221">
            <v>3</v>
          </cell>
          <cell r="L221">
            <v>0</v>
          </cell>
          <cell r="M221">
            <v>0</v>
          </cell>
          <cell r="N221">
            <v>117.52009615384628</v>
          </cell>
        </row>
        <row r="222">
          <cell r="A222" t="str">
            <v>Técnicos Especiales</v>
          </cell>
          <cell r="B222" t="str">
            <v>M. O.1015-2 [2] Subir arena por polea 2do nivel</v>
          </cell>
          <cell r="C222" t="str">
            <v>m³</v>
          </cell>
          <cell r="D222">
            <v>10</v>
          </cell>
          <cell r="E222">
            <v>0</v>
          </cell>
          <cell r="F222">
            <v>0</v>
          </cell>
          <cell r="G222">
            <v>0</v>
          </cell>
          <cell r="H222">
            <v>0</v>
          </cell>
          <cell r="I222">
            <v>0</v>
          </cell>
          <cell r="J222">
            <v>0</v>
          </cell>
          <cell r="K222">
            <v>3</v>
          </cell>
          <cell r="L222">
            <v>0</v>
          </cell>
          <cell r="M222">
            <v>0</v>
          </cell>
          <cell r="N222">
            <v>188.03215384615405</v>
          </cell>
        </row>
        <row r="223">
          <cell r="A223" t="str">
            <v>Técnicos Especiales</v>
          </cell>
          <cell r="B223" t="str">
            <v>M. O.1015-3 [3] Subir arena por polea 3er nivel</v>
          </cell>
          <cell r="C223" t="str">
            <v>m³</v>
          </cell>
          <cell r="D223">
            <v>7</v>
          </cell>
          <cell r="E223">
            <v>0</v>
          </cell>
          <cell r="F223">
            <v>0</v>
          </cell>
          <cell r="G223">
            <v>0</v>
          </cell>
          <cell r="H223">
            <v>0</v>
          </cell>
          <cell r="I223">
            <v>0</v>
          </cell>
          <cell r="J223">
            <v>0</v>
          </cell>
          <cell r="K223">
            <v>3</v>
          </cell>
          <cell r="L223">
            <v>0</v>
          </cell>
          <cell r="M223">
            <v>0</v>
          </cell>
          <cell r="N223">
            <v>268.61736263736293</v>
          </cell>
        </row>
        <row r="224">
          <cell r="A224" t="str">
            <v>Técnicos Especiales</v>
          </cell>
          <cell r="B224" t="str">
            <v>M. O.1015-4 [4] Subir arena por polea 4to nivel</v>
          </cell>
          <cell r="C224" t="str">
            <v>m³</v>
          </cell>
          <cell r="D224">
            <v>5</v>
          </cell>
          <cell r="E224">
            <v>0</v>
          </cell>
          <cell r="F224">
            <v>0</v>
          </cell>
          <cell r="G224">
            <v>0</v>
          </cell>
          <cell r="H224">
            <v>0</v>
          </cell>
          <cell r="I224">
            <v>0</v>
          </cell>
          <cell r="J224">
            <v>0</v>
          </cell>
          <cell r="K224">
            <v>3</v>
          </cell>
          <cell r="L224">
            <v>0</v>
          </cell>
          <cell r="M224">
            <v>0</v>
          </cell>
          <cell r="N224">
            <v>376.06430769230809</v>
          </cell>
        </row>
        <row r="225">
          <cell r="A225" t="str">
            <v>Técnicos Especiales</v>
          </cell>
          <cell r="B225" t="str">
            <v>M. O.1015-5 [5] Subir arena por polea 5to nivel</v>
          </cell>
          <cell r="C225" t="str">
            <v>m³</v>
          </cell>
          <cell r="D225">
            <v>4</v>
          </cell>
          <cell r="E225">
            <v>0</v>
          </cell>
          <cell r="F225">
            <v>0</v>
          </cell>
          <cell r="G225">
            <v>0</v>
          </cell>
          <cell r="H225">
            <v>0</v>
          </cell>
          <cell r="I225">
            <v>0</v>
          </cell>
          <cell r="J225">
            <v>0</v>
          </cell>
          <cell r="K225">
            <v>3</v>
          </cell>
          <cell r="L225">
            <v>0</v>
          </cell>
          <cell r="M225">
            <v>0</v>
          </cell>
          <cell r="N225">
            <v>470.08038461538513</v>
          </cell>
        </row>
        <row r="226">
          <cell r="A226" t="str">
            <v>Técnicos Especiales</v>
          </cell>
          <cell r="B226" t="str">
            <v>M. O.1015-6 [6] Subir arena por polea 6to nivel</v>
          </cell>
          <cell r="C226" t="str">
            <v>m³</v>
          </cell>
          <cell r="D226">
            <v>3</v>
          </cell>
          <cell r="E226">
            <v>0</v>
          </cell>
          <cell r="F226">
            <v>0</v>
          </cell>
          <cell r="G226">
            <v>0</v>
          </cell>
          <cell r="H226">
            <v>0</v>
          </cell>
          <cell r="I226">
            <v>0</v>
          </cell>
          <cell r="J226">
            <v>0</v>
          </cell>
          <cell r="K226">
            <v>3</v>
          </cell>
          <cell r="L226">
            <v>0</v>
          </cell>
          <cell r="M226">
            <v>0</v>
          </cell>
          <cell r="N226">
            <v>626.77384615384688</v>
          </cell>
        </row>
        <row r="227">
          <cell r="A227" t="str">
            <v>Técnicos Especiales</v>
          </cell>
          <cell r="B227" t="str">
            <v>M. O.1015-7 [7] Subir bloques 4" por meseta 2do nivel</v>
          </cell>
          <cell r="C227" t="str">
            <v>ud</v>
          </cell>
          <cell r="D227">
            <v>1800</v>
          </cell>
          <cell r="E227">
            <v>0</v>
          </cell>
          <cell r="F227">
            <v>0</v>
          </cell>
          <cell r="G227">
            <v>0</v>
          </cell>
          <cell r="H227">
            <v>0</v>
          </cell>
          <cell r="I227">
            <v>0</v>
          </cell>
          <cell r="J227">
            <v>0</v>
          </cell>
          <cell r="K227">
            <v>3</v>
          </cell>
          <cell r="L227">
            <v>0</v>
          </cell>
          <cell r="M227">
            <v>0</v>
          </cell>
          <cell r="N227">
            <v>1.044623076923078</v>
          </cell>
        </row>
        <row r="228">
          <cell r="A228" t="str">
            <v>Técnicos Especiales</v>
          </cell>
          <cell r="B228" t="str">
            <v>M. O.1015-8 [8] Subir bloques 4" por meseta 3er nivel</v>
          </cell>
          <cell r="C228" t="str">
            <v>ud</v>
          </cell>
          <cell r="D228">
            <v>1500</v>
          </cell>
          <cell r="E228">
            <v>0</v>
          </cell>
          <cell r="F228">
            <v>0</v>
          </cell>
          <cell r="G228">
            <v>0</v>
          </cell>
          <cell r="H228">
            <v>0</v>
          </cell>
          <cell r="I228">
            <v>0</v>
          </cell>
          <cell r="J228">
            <v>0</v>
          </cell>
          <cell r="K228">
            <v>3</v>
          </cell>
          <cell r="L228">
            <v>0</v>
          </cell>
          <cell r="M228">
            <v>0</v>
          </cell>
          <cell r="N228">
            <v>1.2535476923076936</v>
          </cell>
        </row>
        <row r="229">
          <cell r="A229" t="str">
            <v>Técnicos Especiales</v>
          </cell>
          <cell r="B229" t="str">
            <v>M. O.1015-9 [9] Subir bloques 4" por meseta 4to nivel</v>
          </cell>
          <cell r="C229" t="str">
            <v>ud</v>
          </cell>
          <cell r="D229">
            <v>1125</v>
          </cell>
          <cell r="E229">
            <v>0</v>
          </cell>
          <cell r="F229">
            <v>0</v>
          </cell>
          <cell r="G229">
            <v>0</v>
          </cell>
          <cell r="H229">
            <v>0</v>
          </cell>
          <cell r="I229">
            <v>0</v>
          </cell>
          <cell r="J229">
            <v>0</v>
          </cell>
          <cell r="K229">
            <v>3</v>
          </cell>
          <cell r="L229">
            <v>0</v>
          </cell>
          <cell r="M229">
            <v>0</v>
          </cell>
          <cell r="N229">
            <v>1.671396923076925</v>
          </cell>
        </row>
        <row r="230">
          <cell r="A230" t="str">
            <v>Técnicos Especiales</v>
          </cell>
          <cell r="B230" t="str">
            <v>M. O.1015-10 [10] Subir bloques 4" por meseta 5to nivel</v>
          </cell>
          <cell r="C230" t="str">
            <v>ud</v>
          </cell>
          <cell r="D230">
            <v>900</v>
          </cell>
          <cell r="E230">
            <v>0</v>
          </cell>
          <cell r="F230">
            <v>0</v>
          </cell>
          <cell r="G230">
            <v>0</v>
          </cell>
          <cell r="H230">
            <v>0</v>
          </cell>
          <cell r="I230">
            <v>0</v>
          </cell>
          <cell r="J230">
            <v>0</v>
          </cell>
          <cell r="K230">
            <v>3</v>
          </cell>
          <cell r="L230">
            <v>0</v>
          </cell>
          <cell r="M230">
            <v>0</v>
          </cell>
          <cell r="N230">
            <v>2.089246153846156</v>
          </cell>
        </row>
        <row r="231">
          <cell r="A231" t="str">
            <v>Técnicos Especiales</v>
          </cell>
          <cell r="B231" t="str">
            <v>M. O.1015-11 [11] Subir bloques 4" por meseta 6to nivel</v>
          </cell>
          <cell r="C231" t="str">
            <v>ud</v>
          </cell>
          <cell r="D231">
            <v>750</v>
          </cell>
          <cell r="E231">
            <v>0</v>
          </cell>
          <cell r="F231">
            <v>0</v>
          </cell>
          <cell r="G231">
            <v>0</v>
          </cell>
          <cell r="H231">
            <v>0</v>
          </cell>
          <cell r="I231">
            <v>0</v>
          </cell>
          <cell r="J231">
            <v>0</v>
          </cell>
          <cell r="K231">
            <v>3</v>
          </cell>
          <cell r="L231">
            <v>0</v>
          </cell>
          <cell r="M231">
            <v>0</v>
          </cell>
          <cell r="N231">
            <v>2.5070953846153872</v>
          </cell>
        </row>
        <row r="232">
          <cell r="A232" t="str">
            <v>Técnicos Especiales</v>
          </cell>
          <cell r="B232" t="str">
            <v>M. O.1015-12 [12] Subir bloques 4" por polea 2do nivel</v>
          </cell>
          <cell r="C232" t="str">
            <v>ud</v>
          </cell>
          <cell r="D232">
            <v>1100</v>
          </cell>
          <cell r="E232">
            <v>0</v>
          </cell>
          <cell r="F232">
            <v>0</v>
          </cell>
          <cell r="G232">
            <v>0</v>
          </cell>
          <cell r="H232">
            <v>0</v>
          </cell>
          <cell r="I232">
            <v>0</v>
          </cell>
          <cell r="J232">
            <v>0</v>
          </cell>
          <cell r="K232">
            <v>3</v>
          </cell>
          <cell r="L232">
            <v>0</v>
          </cell>
          <cell r="M232">
            <v>0</v>
          </cell>
          <cell r="N232">
            <v>1.7093832167832186</v>
          </cell>
        </row>
        <row r="233">
          <cell r="A233" t="str">
            <v>Técnicos Especiales</v>
          </cell>
          <cell r="B233" t="str">
            <v>M. O.1015-13 [13] Subir bloques 4" por polea 3er nivel</v>
          </cell>
          <cell r="C233" t="str">
            <v>ud</v>
          </cell>
          <cell r="D233">
            <v>650</v>
          </cell>
          <cell r="E233">
            <v>0</v>
          </cell>
          <cell r="F233">
            <v>0</v>
          </cell>
          <cell r="G233">
            <v>0</v>
          </cell>
          <cell r="H233">
            <v>0</v>
          </cell>
          <cell r="I233">
            <v>0</v>
          </cell>
          <cell r="J233">
            <v>0</v>
          </cell>
          <cell r="K233">
            <v>3</v>
          </cell>
          <cell r="L233">
            <v>0</v>
          </cell>
          <cell r="M233">
            <v>0</v>
          </cell>
          <cell r="N233">
            <v>2.8928023668639087</v>
          </cell>
        </row>
        <row r="234">
          <cell r="A234" t="str">
            <v>Técnicos Especiales</v>
          </cell>
          <cell r="B234" t="str">
            <v>M. O.1015-14 [14] Subir bloques 4" por polea 4to nivel</v>
          </cell>
          <cell r="C234" t="str">
            <v>ud</v>
          </cell>
          <cell r="D234">
            <v>500</v>
          </cell>
          <cell r="E234">
            <v>0</v>
          </cell>
          <cell r="F234">
            <v>0</v>
          </cell>
          <cell r="G234">
            <v>0</v>
          </cell>
          <cell r="H234">
            <v>0</v>
          </cell>
          <cell r="I234">
            <v>0</v>
          </cell>
          <cell r="J234">
            <v>0</v>
          </cell>
          <cell r="K234">
            <v>3</v>
          </cell>
          <cell r="L234">
            <v>0</v>
          </cell>
          <cell r="M234">
            <v>0</v>
          </cell>
          <cell r="N234">
            <v>3.7606430769230812</v>
          </cell>
        </row>
        <row r="235">
          <cell r="A235" t="str">
            <v>Técnicos Especiales</v>
          </cell>
          <cell r="B235" t="str">
            <v>M. O.1015-15 [15] Subir bloques 4" por polea 5to nivel</v>
          </cell>
          <cell r="C235" t="str">
            <v>ud</v>
          </cell>
          <cell r="D235">
            <v>350</v>
          </cell>
          <cell r="E235">
            <v>0</v>
          </cell>
          <cell r="F235">
            <v>0</v>
          </cell>
          <cell r="G235">
            <v>0</v>
          </cell>
          <cell r="H235">
            <v>0</v>
          </cell>
          <cell r="I235">
            <v>0</v>
          </cell>
          <cell r="J235">
            <v>0</v>
          </cell>
          <cell r="K235">
            <v>3</v>
          </cell>
          <cell r="L235">
            <v>0</v>
          </cell>
          <cell r="M235">
            <v>0</v>
          </cell>
          <cell r="N235">
            <v>5.3723472527472582</v>
          </cell>
        </row>
        <row r="236">
          <cell r="A236" t="str">
            <v>Técnicos Especiales</v>
          </cell>
          <cell r="B236" t="str">
            <v>M. O.1015-16 [16] Subir bloques 4" por polea 6to nivel</v>
          </cell>
          <cell r="C236" t="str">
            <v>ud</v>
          </cell>
          <cell r="D236">
            <v>300</v>
          </cell>
          <cell r="E236">
            <v>0</v>
          </cell>
          <cell r="F236">
            <v>0</v>
          </cell>
          <cell r="G236">
            <v>0</v>
          </cell>
          <cell r="H236">
            <v>0</v>
          </cell>
          <cell r="I236">
            <v>0</v>
          </cell>
          <cell r="J236">
            <v>0</v>
          </cell>
          <cell r="K236">
            <v>3</v>
          </cell>
          <cell r="L236">
            <v>0</v>
          </cell>
          <cell r="M236">
            <v>0</v>
          </cell>
          <cell r="N236">
            <v>6.2677384615384684</v>
          </cell>
        </row>
        <row r="237">
          <cell r="A237" t="str">
            <v>Técnicos Especiales</v>
          </cell>
          <cell r="B237" t="str">
            <v>M. O.1015-17 [17] Subir bloques 6" por meseta 2do nivel</v>
          </cell>
          <cell r="C237" t="str">
            <v>ud</v>
          </cell>
          <cell r="D237">
            <v>1500</v>
          </cell>
          <cell r="E237">
            <v>0</v>
          </cell>
          <cell r="F237">
            <v>0</v>
          </cell>
          <cell r="G237">
            <v>0</v>
          </cell>
          <cell r="H237">
            <v>0</v>
          </cell>
          <cell r="I237">
            <v>0</v>
          </cell>
          <cell r="J237">
            <v>0</v>
          </cell>
          <cell r="K237">
            <v>3</v>
          </cell>
          <cell r="L237">
            <v>0</v>
          </cell>
          <cell r="M237">
            <v>0</v>
          </cell>
          <cell r="N237">
            <v>1.2535476923076936</v>
          </cell>
        </row>
        <row r="238">
          <cell r="A238" t="str">
            <v>Técnicos Especiales</v>
          </cell>
          <cell r="B238" t="str">
            <v>M. O.1015-18 [18] Subir bloques 6" por meseta 3er nivel</v>
          </cell>
          <cell r="C238" t="str">
            <v>ud</v>
          </cell>
          <cell r="D238">
            <v>1000</v>
          </cell>
          <cell r="E238">
            <v>0</v>
          </cell>
          <cell r="F238">
            <v>0</v>
          </cell>
          <cell r="G238">
            <v>0</v>
          </cell>
          <cell r="H238">
            <v>0</v>
          </cell>
          <cell r="I238">
            <v>0</v>
          </cell>
          <cell r="J238">
            <v>0</v>
          </cell>
          <cell r="K238">
            <v>3</v>
          </cell>
          <cell r="L238">
            <v>0</v>
          </cell>
          <cell r="M238">
            <v>0</v>
          </cell>
          <cell r="N238">
            <v>1.8803215384615406</v>
          </cell>
        </row>
        <row r="239">
          <cell r="A239" t="str">
            <v>Técnicos Especiales</v>
          </cell>
          <cell r="B239" t="str">
            <v>M. O.1015-19 [19] Subir bloques 6" por meseta 4to nivel</v>
          </cell>
          <cell r="C239" t="str">
            <v>ud</v>
          </cell>
          <cell r="D239">
            <v>750</v>
          </cell>
          <cell r="E239">
            <v>0</v>
          </cell>
          <cell r="F239">
            <v>0</v>
          </cell>
          <cell r="G239">
            <v>0</v>
          </cell>
          <cell r="H239">
            <v>0</v>
          </cell>
          <cell r="I239">
            <v>0</v>
          </cell>
          <cell r="J239">
            <v>0</v>
          </cell>
          <cell r="K239">
            <v>3</v>
          </cell>
          <cell r="L239">
            <v>0</v>
          </cell>
          <cell r="M239">
            <v>0</v>
          </cell>
          <cell r="N239">
            <v>2.5070953846153872</v>
          </cell>
        </row>
        <row r="240">
          <cell r="A240" t="str">
            <v>Técnicos Especiales</v>
          </cell>
          <cell r="B240" t="str">
            <v>M. O.1015-20 [20] Subir bloques 6" por meseta 5to nivel</v>
          </cell>
          <cell r="C240" t="str">
            <v>ud</v>
          </cell>
          <cell r="D240">
            <v>600</v>
          </cell>
          <cell r="E240">
            <v>0</v>
          </cell>
          <cell r="F240">
            <v>0</v>
          </cell>
          <cell r="G240">
            <v>0</v>
          </cell>
          <cell r="H240">
            <v>0</v>
          </cell>
          <cell r="I240">
            <v>0</v>
          </cell>
          <cell r="J240">
            <v>0</v>
          </cell>
          <cell r="K240">
            <v>3</v>
          </cell>
          <cell r="L240">
            <v>0</v>
          </cell>
          <cell r="M240">
            <v>0</v>
          </cell>
          <cell r="N240">
            <v>3.1338692307692342</v>
          </cell>
        </row>
        <row r="241">
          <cell r="A241" t="str">
            <v>Técnicos Especiales</v>
          </cell>
          <cell r="B241" t="str">
            <v>M. O.1015-21 [21] Subir bloques 6" por meseta 6to nivel</v>
          </cell>
          <cell r="C241" t="str">
            <v>ud</v>
          </cell>
          <cell r="D241">
            <v>500</v>
          </cell>
          <cell r="E241">
            <v>0</v>
          </cell>
          <cell r="F241">
            <v>0</v>
          </cell>
          <cell r="G241">
            <v>0</v>
          </cell>
          <cell r="H241">
            <v>0</v>
          </cell>
          <cell r="I241">
            <v>0</v>
          </cell>
          <cell r="J241">
            <v>0</v>
          </cell>
          <cell r="K241">
            <v>3</v>
          </cell>
          <cell r="L241">
            <v>0</v>
          </cell>
          <cell r="M241">
            <v>0</v>
          </cell>
          <cell r="N241">
            <v>3.7606430769230812</v>
          </cell>
        </row>
        <row r="242">
          <cell r="A242" t="str">
            <v>Técnicos Especiales</v>
          </cell>
          <cell r="B242" t="str">
            <v>M. O.1015-22 [22] Subir bloques 6" por polea 2do nivel</v>
          </cell>
          <cell r="C242" t="str">
            <v>ud</v>
          </cell>
          <cell r="D242">
            <v>900</v>
          </cell>
          <cell r="E242">
            <v>0</v>
          </cell>
          <cell r="F242">
            <v>0</v>
          </cell>
          <cell r="G242">
            <v>0</v>
          </cell>
          <cell r="H242">
            <v>0</v>
          </cell>
          <cell r="I242">
            <v>0</v>
          </cell>
          <cell r="J242">
            <v>0</v>
          </cell>
          <cell r="K242">
            <v>3</v>
          </cell>
          <cell r="L242">
            <v>0</v>
          </cell>
          <cell r="M242">
            <v>0</v>
          </cell>
          <cell r="N242">
            <v>2.089246153846156</v>
          </cell>
        </row>
        <row r="243">
          <cell r="A243" t="str">
            <v>Técnicos Especiales</v>
          </cell>
          <cell r="B243" t="str">
            <v>M. O.1015-23 [23] Subir bloques 6" por polea 3er nivel</v>
          </cell>
          <cell r="C243" t="str">
            <v>ud</v>
          </cell>
          <cell r="D243">
            <v>600</v>
          </cell>
          <cell r="E243">
            <v>0</v>
          </cell>
          <cell r="F243">
            <v>0</v>
          </cell>
          <cell r="G243">
            <v>0</v>
          </cell>
          <cell r="H243">
            <v>0</v>
          </cell>
          <cell r="I243">
            <v>0</v>
          </cell>
          <cell r="J243">
            <v>0</v>
          </cell>
          <cell r="K243">
            <v>3</v>
          </cell>
          <cell r="L243">
            <v>0</v>
          </cell>
          <cell r="M243">
            <v>0</v>
          </cell>
          <cell r="N243">
            <v>3.1338692307692342</v>
          </cell>
        </row>
        <row r="244">
          <cell r="A244" t="str">
            <v>Técnicos Especiales</v>
          </cell>
          <cell r="B244" t="str">
            <v>M. O.1015-24 [24] Subir bloques 6" por polea 4to nivel</v>
          </cell>
          <cell r="C244" t="str">
            <v>ud</v>
          </cell>
          <cell r="D244">
            <v>450</v>
          </cell>
          <cell r="E244">
            <v>0</v>
          </cell>
          <cell r="F244">
            <v>0</v>
          </cell>
          <cell r="G244">
            <v>0</v>
          </cell>
          <cell r="H244">
            <v>0</v>
          </cell>
          <cell r="I244">
            <v>0</v>
          </cell>
          <cell r="J244">
            <v>0</v>
          </cell>
          <cell r="K244">
            <v>3</v>
          </cell>
          <cell r="L244">
            <v>0</v>
          </cell>
          <cell r="M244">
            <v>0</v>
          </cell>
          <cell r="N244">
            <v>4.1784923076923119</v>
          </cell>
        </row>
        <row r="245">
          <cell r="A245" t="str">
            <v>Técnicos Especiales</v>
          </cell>
          <cell r="B245" t="str">
            <v>M. O.1015-25 [25] Subir bloques 6" por polea 5to nivel</v>
          </cell>
          <cell r="C245" t="str">
            <v>ud</v>
          </cell>
          <cell r="D245">
            <v>325</v>
          </cell>
          <cell r="E245">
            <v>0</v>
          </cell>
          <cell r="F245">
            <v>0</v>
          </cell>
          <cell r="G245">
            <v>0</v>
          </cell>
          <cell r="H245">
            <v>0</v>
          </cell>
          <cell r="I245">
            <v>0</v>
          </cell>
          <cell r="J245">
            <v>0</v>
          </cell>
          <cell r="K245">
            <v>3</v>
          </cell>
          <cell r="L245">
            <v>0</v>
          </cell>
          <cell r="M245">
            <v>0</v>
          </cell>
          <cell r="N245">
            <v>5.7856047337278174</v>
          </cell>
        </row>
        <row r="246">
          <cell r="A246" t="str">
            <v>Técnicos Especiales</v>
          </cell>
          <cell r="B246" t="str">
            <v>M. O.1015-26 [26] Subir bloques 6" por polea 6to nivel</v>
          </cell>
          <cell r="C246" t="str">
            <v>ud</v>
          </cell>
          <cell r="D246">
            <v>275</v>
          </cell>
          <cell r="E246">
            <v>0</v>
          </cell>
          <cell r="F246">
            <v>0</v>
          </cell>
          <cell r="G246">
            <v>0</v>
          </cell>
          <cell r="H246">
            <v>0</v>
          </cell>
          <cell r="I246">
            <v>0</v>
          </cell>
          <cell r="J246">
            <v>0</v>
          </cell>
          <cell r="K246">
            <v>3</v>
          </cell>
          <cell r="L246">
            <v>0</v>
          </cell>
          <cell r="M246">
            <v>0</v>
          </cell>
          <cell r="N246">
            <v>6.8375328671328743</v>
          </cell>
        </row>
        <row r="247">
          <cell r="A247" t="str">
            <v>Técnicos Especiales</v>
          </cell>
          <cell r="B247" t="str">
            <v>M. O.1015-27 [27] Subir bloques 8" por meseta 2do nivel</v>
          </cell>
          <cell r="C247" t="str">
            <v>ud</v>
          </cell>
          <cell r="D247">
            <v>1200</v>
          </cell>
          <cell r="E247">
            <v>0</v>
          </cell>
          <cell r="F247">
            <v>0</v>
          </cell>
          <cell r="G247">
            <v>0</v>
          </cell>
          <cell r="H247">
            <v>0</v>
          </cell>
          <cell r="I247">
            <v>0</v>
          </cell>
          <cell r="J247">
            <v>0</v>
          </cell>
          <cell r="K247">
            <v>3</v>
          </cell>
          <cell r="L247">
            <v>0</v>
          </cell>
          <cell r="M247">
            <v>0</v>
          </cell>
          <cell r="N247">
            <v>1.5669346153846171</v>
          </cell>
        </row>
        <row r="248">
          <cell r="A248" t="str">
            <v>Técnicos Especiales</v>
          </cell>
          <cell r="B248" t="str">
            <v>M. O.1015-28 [28] Subir bloques 8" por meseta 3er nivel</v>
          </cell>
          <cell r="C248" t="str">
            <v>ud</v>
          </cell>
          <cell r="D248">
            <v>800</v>
          </cell>
          <cell r="E248">
            <v>0</v>
          </cell>
          <cell r="F248">
            <v>0</v>
          </cell>
          <cell r="G248">
            <v>0</v>
          </cell>
          <cell r="H248">
            <v>0</v>
          </cell>
          <cell r="I248">
            <v>0</v>
          </cell>
          <cell r="J248">
            <v>0</v>
          </cell>
          <cell r="K248">
            <v>3</v>
          </cell>
          <cell r="L248">
            <v>0</v>
          </cell>
          <cell r="M248">
            <v>0</v>
          </cell>
          <cell r="N248">
            <v>2.3504019230769257</v>
          </cell>
        </row>
        <row r="249">
          <cell r="A249" t="str">
            <v>Técnicos Especiales</v>
          </cell>
          <cell r="B249" t="str">
            <v>M. O.1015-29 [29] Subir bloques 8" por meseta 4to nivel</v>
          </cell>
          <cell r="C249" t="str">
            <v>ud</v>
          </cell>
          <cell r="D249">
            <v>600</v>
          </cell>
          <cell r="E249">
            <v>0</v>
          </cell>
          <cell r="F249">
            <v>0</v>
          </cell>
          <cell r="G249">
            <v>0</v>
          </cell>
          <cell r="H249">
            <v>0</v>
          </cell>
          <cell r="I249">
            <v>0</v>
          </cell>
          <cell r="J249">
            <v>0</v>
          </cell>
          <cell r="K249">
            <v>3</v>
          </cell>
          <cell r="L249">
            <v>0</v>
          </cell>
          <cell r="M249">
            <v>0</v>
          </cell>
          <cell r="N249">
            <v>3.1338692307692342</v>
          </cell>
        </row>
        <row r="250">
          <cell r="A250" t="str">
            <v>Técnicos Especiales</v>
          </cell>
          <cell r="B250" t="str">
            <v>M. O.1015-30 [30] Subir bloques 8" por meseta 5to nivel</v>
          </cell>
          <cell r="C250" t="str">
            <v>ud</v>
          </cell>
          <cell r="D250">
            <v>480</v>
          </cell>
          <cell r="E250">
            <v>0</v>
          </cell>
          <cell r="F250">
            <v>0</v>
          </cell>
          <cell r="G250">
            <v>0</v>
          </cell>
          <cell r="H250">
            <v>0</v>
          </cell>
          <cell r="I250">
            <v>0</v>
          </cell>
          <cell r="J250">
            <v>0</v>
          </cell>
          <cell r="K250">
            <v>3</v>
          </cell>
          <cell r="L250">
            <v>0</v>
          </cell>
          <cell r="M250">
            <v>0</v>
          </cell>
          <cell r="N250">
            <v>3.9173365384615426</v>
          </cell>
        </row>
        <row r="251">
          <cell r="A251" t="str">
            <v>Técnicos Especiales</v>
          </cell>
          <cell r="B251" t="str">
            <v>M. O.1015-31 [31] Subir bloques 8" por meseta 6to nivel</v>
          </cell>
          <cell r="C251" t="str">
            <v>ud</v>
          </cell>
          <cell r="D251">
            <v>400</v>
          </cell>
          <cell r="E251">
            <v>0</v>
          </cell>
          <cell r="F251">
            <v>0</v>
          </cell>
          <cell r="G251">
            <v>0</v>
          </cell>
          <cell r="H251">
            <v>0</v>
          </cell>
          <cell r="I251">
            <v>0</v>
          </cell>
          <cell r="J251">
            <v>0</v>
          </cell>
          <cell r="K251">
            <v>3</v>
          </cell>
          <cell r="L251">
            <v>0</v>
          </cell>
          <cell r="M251">
            <v>0</v>
          </cell>
          <cell r="N251">
            <v>4.7008038461538515</v>
          </cell>
        </row>
        <row r="252">
          <cell r="A252" t="str">
            <v>Técnicos Especiales</v>
          </cell>
          <cell r="B252" t="str">
            <v>M. O.1015-32 [32] Subir bloques 8" por polea 2do nivel</v>
          </cell>
          <cell r="C252" t="str">
            <v>ud</v>
          </cell>
          <cell r="D252">
            <v>710</v>
          </cell>
          <cell r="E252">
            <v>0</v>
          </cell>
          <cell r="F252">
            <v>0</v>
          </cell>
          <cell r="G252">
            <v>0</v>
          </cell>
          <cell r="H252">
            <v>0</v>
          </cell>
          <cell r="I252">
            <v>0</v>
          </cell>
          <cell r="J252">
            <v>0</v>
          </cell>
          <cell r="K252">
            <v>3</v>
          </cell>
          <cell r="L252">
            <v>0</v>
          </cell>
          <cell r="M252">
            <v>0</v>
          </cell>
          <cell r="N252">
            <v>2.6483401950162544</v>
          </cell>
        </row>
        <row r="253">
          <cell r="A253" t="str">
            <v>Técnicos Especiales</v>
          </cell>
          <cell r="B253" t="str">
            <v>M. O.1015-33 [33] Subir bloques 8" por polea 3er nivel</v>
          </cell>
          <cell r="C253" t="str">
            <v>ud</v>
          </cell>
          <cell r="D253">
            <v>475</v>
          </cell>
          <cell r="E253">
            <v>0</v>
          </cell>
          <cell r="F253">
            <v>0</v>
          </cell>
          <cell r="G253">
            <v>0</v>
          </cell>
          <cell r="H253">
            <v>0</v>
          </cell>
          <cell r="I253">
            <v>0</v>
          </cell>
          <cell r="J253">
            <v>0</v>
          </cell>
          <cell r="K253">
            <v>3</v>
          </cell>
          <cell r="L253">
            <v>0</v>
          </cell>
          <cell r="M253">
            <v>0</v>
          </cell>
          <cell r="N253">
            <v>3.9585716599190328</v>
          </cell>
        </row>
        <row r="254">
          <cell r="A254" t="str">
            <v>Técnicos Especiales</v>
          </cell>
          <cell r="B254" t="str">
            <v>M. O.1015-34 [34] Subir bloques 8" por polea 4to nivel</v>
          </cell>
          <cell r="C254" t="str">
            <v>ud</v>
          </cell>
          <cell r="D254">
            <v>355</v>
          </cell>
          <cell r="E254">
            <v>0</v>
          </cell>
          <cell r="F254">
            <v>0</v>
          </cell>
          <cell r="G254">
            <v>0</v>
          </cell>
          <cell r="H254">
            <v>0</v>
          </cell>
          <cell r="I254">
            <v>0</v>
          </cell>
          <cell r="J254">
            <v>0</v>
          </cell>
          <cell r="K254">
            <v>3</v>
          </cell>
          <cell r="L254">
            <v>0</v>
          </cell>
          <cell r="M254">
            <v>0</v>
          </cell>
          <cell r="N254">
            <v>5.2966803900325088</v>
          </cell>
        </row>
        <row r="255">
          <cell r="A255" t="str">
            <v>Técnicos Especiales</v>
          </cell>
          <cell r="B255" t="str">
            <v>M. O.1015-35 [35] Subir bloques 8" por polea 5to nivel</v>
          </cell>
          <cell r="C255" t="str">
            <v>ud</v>
          </cell>
          <cell r="D255">
            <v>285</v>
          </cell>
          <cell r="E255">
            <v>0</v>
          </cell>
          <cell r="F255">
            <v>0</v>
          </cell>
          <cell r="G255">
            <v>0</v>
          </cell>
          <cell r="H255">
            <v>0</v>
          </cell>
          <cell r="I255">
            <v>0</v>
          </cell>
          <cell r="J255">
            <v>0</v>
          </cell>
          <cell r="K255">
            <v>3</v>
          </cell>
          <cell r="L255">
            <v>0</v>
          </cell>
          <cell r="M255">
            <v>0</v>
          </cell>
          <cell r="N255">
            <v>6.5976194331983882</v>
          </cell>
        </row>
        <row r="256">
          <cell r="A256" t="str">
            <v>Técnicos Especiales</v>
          </cell>
          <cell r="B256" t="str">
            <v>M. O.1015-36 [36] Subir bloques 8" por polea 6to nivel</v>
          </cell>
          <cell r="C256" t="str">
            <v>ud</v>
          </cell>
          <cell r="D256">
            <v>235</v>
          </cell>
          <cell r="E256">
            <v>0</v>
          </cell>
          <cell r="F256">
            <v>0</v>
          </cell>
          <cell r="G256">
            <v>0</v>
          </cell>
          <cell r="H256">
            <v>0</v>
          </cell>
          <cell r="I256">
            <v>0</v>
          </cell>
          <cell r="J256">
            <v>0</v>
          </cell>
          <cell r="K256">
            <v>3</v>
          </cell>
          <cell r="L256">
            <v>0</v>
          </cell>
          <cell r="M256">
            <v>0</v>
          </cell>
          <cell r="N256">
            <v>8.0013682487725131</v>
          </cell>
        </row>
        <row r="257">
          <cell r="A257" t="str">
            <v>Técnicos Especiales</v>
          </cell>
          <cell r="B257" t="str">
            <v>M. O.1015-37 [37] Subir bloques 10" por meseta 2do nivel</v>
          </cell>
          <cell r="C257" t="str">
            <v>ud</v>
          </cell>
          <cell r="D257">
            <v>1000</v>
          </cell>
          <cell r="E257">
            <v>0</v>
          </cell>
          <cell r="F257">
            <v>0</v>
          </cell>
          <cell r="G257">
            <v>0</v>
          </cell>
          <cell r="H257">
            <v>0</v>
          </cell>
          <cell r="I257">
            <v>0</v>
          </cell>
          <cell r="J257">
            <v>0</v>
          </cell>
          <cell r="K257">
            <v>3</v>
          </cell>
          <cell r="L257">
            <v>0</v>
          </cell>
          <cell r="M257">
            <v>0</v>
          </cell>
          <cell r="N257">
            <v>1.8803215384615406</v>
          </cell>
        </row>
        <row r="258">
          <cell r="A258" t="str">
            <v>Técnicos Especiales</v>
          </cell>
          <cell r="B258" t="str">
            <v>M. O.1015-38 [38] Subir bloques 10" por meseta 3er nivel</v>
          </cell>
          <cell r="C258" t="str">
            <v>ud</v>
          </cell>
          <cell r="D258">
            <v>665</v>
          </cell>
          <cell r="E258">
            <v>0</v>
          </cell>
          <cell r="F258">
            <v>0</v>
          </cell>
          <cell r="G258">
            <v>0</v>
          </cell>
          <cell r="H258">
            <v>0</v>
          </cell>
          <cell r="I258">
            <v>0</v>
          </cell>
          <cell r="J258">
            <v>0</v>
          </cell>
          <cell r="K258">
            <v>3</v>
          </cell>
          <cell r="L258">
            <v>0</v>
          </cell>
          <cell r="M258">
            <v>0</v>
          </cell>
          <cell r="N258">
            <v>2.8275511856564517</v>
          </cell>
        </row>
        <row r="259">
          <cell r="A259" t="str">
            <v>Técnicos Especiales</v>
          </cell>
          <cell r="B259" t="str">
            <v>M. O.1015-39 [39] Subir bloques 10" por meseta 4to nivel</v>
          </cell>
          <cell r="C259" t="str">
            <v>ud</v>
          </cell>
          <cell r="D259">
            <v>500</v>
          </cell>
          <cell r="E259">
            <v>0</v>
          </cell>
          <cell r="F259">
            <v>0</v>
          </cell>
          <cell r="G259">
            <v>0</v>
          </cell>
          <cell r="H259">
            <v>0</v>
          </cell>
          <cell r="I259">
            <v>0</v>
          </cell>
          <cell r="J259">
            <v>0</v>
          </cell>
          <cell r="K259">
            <v>3</v>
          </cell>
          <cell r="L259">
            <v>0</v>
          </cell>
          <cell r="M259">
            <v>0</v>
          </cell>
          <cell r="N259">
            <v>3.7606430769230812</v>
          </cell>
        </row>
        <row r="260">
          <cell r="A260" t="str">
            <v>Técnicos Especiales</v>
          </cell>
          <cell r="B260" t="str">
            <v>M. O.1015-40 [40] Subir bloques 10" por meseta 5to nivel</v>
          </cell>
          <cell r="C260" t="str">
            <v>ud</v>
          </cell>
          <cell r="D260">
            <v>400</v>
          </cell>
          <cell r="E260">
            <v>0</v>
          </cell>
          <cell r="F260">
            <v>0</v>
          </cell>
          <cell r="G260">
            <v>0</v>
          </cell>
          <cell r="H260">
            <v>0</v>
          </cell>
          <cell r="I260">
            <v>0</v>
          </cell>
          <cell r="J260">
            <v>0</v>
          </cell>
          <cell r="K260">
            <v>3</v>
          </cell>
          <cell r="L260">
            <v>0</v>
          </cell>
          <cell r="M260">
            <v>0</v>
          </cell>
          <cell r="N260">
            <v>4.7008038461538515</v>
          </cell>
        </row>
        <row r="261">
          <cell r="A261" t="str">
            <v>Técnicos Especiales</v>
          </cell>
          <cell r="B261" t="str">
            <v>M. O.1015-41 [41] Subir bloques 10" por meseta 6to nivel</v>
          </cell>
          <cell r="C261" t="str">
            <v>ud</v>
          </cell>
          <cell r="D261">
            <v>335</v>
          </cell>
          <cell r="E261">
            <v>0</v>
          </cell>
          <cell r="F261">
            <v>0</v>
          </cell>
          <cell r="G261">
            <v>0</v>
          </cell>
          <cell r="H261">
            <v>0</v>
          </cell>
          <cell r="I261">
            <v>0</v>
          </cell>
          <cell r="J261">
            <v>0</v>
          </cell>
          <cell r="K261">
            <v>3</v>
          </cell>
          <cell r="L261">
            <v>0</v>
          </cell>
          <cell r="M261">
            <v>0</v>
          </cell>
          <cell r="N261">
            <v>5.6129001148105688</v>
          </cell>
        </row>
        <row r="262">
          <cell r="A262" t="str">
            <v>Técnicos Especiales</v>
          </cell>
          <cell r="B262" t="str">
            <v>M. O.1015-42 [42] Subir bloques 10" por polea 2do nivel</v>
          </cell>
          <cell r="C262" t="str">
            <v>ud</v>
          </cell>
          <cell r="D262">
            <v>600</v>
          </cell>
          <cell r="E262">
            <v>0</v>
          </cell>
          <cell r="F262">
            <v>0</v>
          </cell>
          <cell r="G262">
            <v>0</v>
          </cell>
          <cell r="H262">
            <v>0</v>
          </cell>
          <cell r="I262">
            <v>0</v>
          </cell>
          <cell r="J262">
            <v>0</v>
          </cell>
          <cell r="K262">
            <v>3</v>
          </cell>
          <cell r="L262">
            <v>0</v>
          </cell>
          <cell r="M262">
            <v>0</v>
          </cell>
          <cell r="N262">
            <v>3.1338692307692342</v>
          </cell>
        </row>
        <row r="263">
          <cell r="A263" t="str">
            <v>Técnicos Especiales</v>
          </cell>
          <cell r="B263" t="str">
            <v>M. O.1015-43 [43] Subir bloques 10" por polea 3er nivel</v>
          </cell>
          <cell r="C263" t="str">
            <v>ud</v>
          </cell>
          <cell r="D263">
            <v>400</v>
          </cell>
          <cell r="E263">
            <v>0</v>
          </cell>
          <cell r="F263">
            <v>0</v>
          </cell>
          <cell r="G263">
            <v>0</v>
          </cell>
          <cell r="H263">
            <v>0</v>
          </cell>
          <cell r="I263">
            <v>0</v>
          </cell>
          <cell r="J263">
            <v>0</v>
          </cell>
          <cell r="K263">
            <v>3</v>
          </cell>
          <cell r="L263">
            <v>0</v>
          </cell>
          <cell r="M263">
            <v>0</v>
          </cell>
          <cell r="N263">
            <v>4.7008038461538515</v>
          </cell>
        </row>
        <row r="264">
          <cell r="A264" t="str">
            <v>Técnicos Especiales</v>
          </cell>
          <cell r="B264" t="str">
            <v>M. O.1015-44 [44] Subir bloques 10" por polea 4to nivel</v>
          </cell>
          <cell r="C264" t="str">
            <v>ud</v>
          </cell>
          <cell r="D264">
            <v>300</v>
          </cell>
          <cell r="E264">
            <v>0</v>
          </cell>
          <cell r="F264">
            <v>0</v>
          </cell>
          <cell r="G264">
            <v>0</v>
          </cell>
          <cell r="H264">
            <v>0</v>
          </cell>
          <cell r="I264">
            <v>0</v>
          </cell>
          <cell r="J264">
            <v>0</v>
          </cell>
          <cell r="K264">
            <v>3</v>
          </cell>
          <cell r="L264">
            <v>0</v>
          </cell>
          <cell r="M264">
            <v>0</v>
          </cell>
          <cell r="N264">
            <v>6.2677384615384684</v>
          </cell>
        </row>
        <row r="265">
          <cell r="A265" t="str">
            <v>Técnicos Especiales</v>
          </cell>
          <cell r="B265" t="str">
            <v>M. O.1015-45 [45] Subir bloques 10" por polea 5to nivel</v>
          </cell>
          <cell r="C265" t="str">
            <v>ud</v>
          </cell>
          <cell r="D265">
            <v>240</v>
          </cell>
          <cell r="E265">
            <v>0</v>
          </cell>
          <cell r="F265">
            <v>0</v>
          </cell>
          <cell r="G265">
            <v>0</v>
          </cell>
          <cell r="H265">
            <v>0</v>
          </cell>
          <cell r="I265">
            <v>0</v>
          </cell>
          <cell r="J265">
            <v>0</v>
          </cell>
          <cell r="K265">
            <v>3</v>
          </cell>
          <cell r="L265">
            <v>0</v>
          </cell>
          <cell r="M265">
            <v>0</v>
          </cell>
          <cell r="N265">
            <v>7.8346730769230852</v>
          </cell>
        </row>
        <row r="266">
          <cell r="A266" t="str">
            <v>Técnicos Especiales</v>
          </cell>
          <cell r="B266" t="str">
            <v>M. O.1015-46 [46] Subir bloques 10" por polea 6to nivel</v>
          </cell>
          <cell r="C266" t="str">
            <v>ud</v>
          </cell>
          <cell r="D266">
            <v>200</v>
          </cell>
          <cell r="E266">
            <v>0</v>
          </cell>
          <cell r="F266">
            <v>0</v>
          </cell>
          <cell r="G266">
            <v>0</v>
          </cell>
          <cell r="H266">
            <v>0</v>
          </cell>
          <cell r="I266">
            <v>0</v>
          </cell>
          <cell r="J266">
            <v>0</v>
          </cell>
          <cell r="K266">
            <v>3</v>
          </cell>
          <cell r="L266">
            <v>0</v>
          </cell>
          <cell r="M266">
            <v>0</v>
          </cell>
          <cell r="N266">
            <v>9.401607692307703</v>
          </cell>
        </row>
        <row r="267">
          <cell r="A267" t="str">
            <v>Técnicos Especiales</v>
          </cell>
          <cell r="B267" t="str">
            <v>M. O.1015-47 [47] Subir bloques 12" por meseta 2do nivel</v>
          </cell>
          <cell r="C267" t="str">
            <v>ud</v>
          </cell>
          <cell r="D267">
            <v>850</v>
          </cell>
          <cell r="E267">
            <v>0</v>
          </cell>
          <cell r="F267">
            <v>0</v>
          </cell>
          <cell r="G267">
            <v>0</v>
          </cell>
          <cell r="H267">
            <v>0</v>
          </cell>
          <cell r="I267">
            <v>0</v>
          </cell>
          <cell r="J267">
            <v>0</v>
          </cell>
          <cell r="K267">
            <v>3</v>
          </cell>
          <cell r="L267">
            <v>0</v>
          </cell>
          <cell r="M267">
            <v>0</v>
          </cell>
          <cell r="N267">
            <v>2.2121429864253419</v>
          </cell>
        </row>
        <row r="268">
          <cell r="A268" t="str">
            <v>Técnicos Especiales</v>
          </cell>
          <cell r="B268" t="str">
            <v>M. O.1015-48 [48] Subir bloques 12" por meseta 3er nivel</v>
          </cell>
          <cell r="C268" t="str">
            <v>ud</v>
          </cell>
          <cell r="D268">
            <v>550</v>
          </cell>
          <cell r="E268">
            <v>0</v>
          </cell>
          <cell r="F268">
            <v>0</v>
          </cell>
          <cell r="G268">
            <v>0</v>
          </cell>
          <cell r="H268">
            <v>0</v>
          </cell>
          <cell r="I268">
            <v>0</v>
          </cell>
          <cell r="J268">
            <v>0</v>
          </cell>
          <cell r="K268">
            <v>3</v>
          </cell>
          <cell r="L268">
            <v>0</v>
          </cell>
          <cell r="M268">
            <v>0</v>
          </cell>
          <cell r="N268">
            <v>3.4187664335664372</v>
          </cell>
        </row>
        <row r="269">
          <cell r="A269" t="str">
            <v>Técnicos Especiales</v>
          </cell>
          <cell r="B269" t="str">
            <v>M. O.1015-49 [49] Subir bloques 12" por meseta 4to nivel</v>
          </cell>
          <cell r="C269" t="str">
            <v>ud</v>
          </cell>
          <cell r="D269">
            <v>415</v>
          </cell>
          <cell r="E269">
            <v>0</v>
          </cell>
          <cell r="F269">
            <v>0</v>
          </cell>
          <cell r="G269">
            <v>0</v>
          </cell>
          <cell r="H269">
            <v>0</v>
          </cell>
          <cell r="I269">
            <v>0</v>
          </cell>
          <cell r="J269">
            <v>0</v>
          </cell>
          <cell r="K269">
            <v>3</v>
          </cell>
          <cell r="L269">
            <v>0</v>
          </cell>
          <cell r="M269">
            <v>0</v>
          </cell>
          <cell r="N269">
            <v>4.5308952734013026</v>
          </cell>
        </row>
        <row r="270">
          <cell r="A270" t="str">
            <v>Técnicos Especiales</v>
          </cell>
          <cell r="B270" t="str">
            <v>M. O.1015-50 [50] Subir bloques 12" por meseta 5to nivel</v>
          </cell>
          <cell r="C270" t="str">
            <v>ud</v>
          </cell>
          <cell r="D270">
            <v>335</v>
          </cell>
          <cell r="E270">
            <v>0</v>
          </cell>
          <cell r="F270">
            <v>0</v>
          </cell>
          <cell r="G270">
            <v>0</v>
          </cell>
          <cell r="H270">
            <v>0</v>
          </cell>
          <cell r="I270">
            <v>0</v>
          </cell>
          <cell r="J270">
            <v>0</v>
          </cell>
          <cell r="K270">
            <v>3</v>
          </cell>
          <cell r="L270">
            <v>0</v>
          </cell>
          <cell r="M270">
            <v>0</v>
          </cell>
          <cell r="N270">
            <v>5.6129001148105688</v>
          </cell>
        </row>
        <row r="271">
          <cell r="A271" t="str">
            <v>Técnicos Especiales</v>
          </cell>
          <cell r="B271" t="str">
            <v>M. O.1015-51 [51] Subir bloques 12" por meseta 6to nivel</v>
          </cell>
          <cell r="C271" t="str">
            <v>ud</v>
          </cell>
          <cell r="D271">
            <v>280</v>
          </cell>
          <cell r="E271">
            <v>0</v>
          </cell>
          <cell r="F271">
            <v>0</v>
          </cell>
          <cell r="G271">
            <v>0</v>
          </cell>
          <cell r="H271">
            <v>0</v>
          </cell>
          <cell r="I271">
            <v>0</v>
          </cell>
          <cell r="J271">
            <v>0</v>
          </cell>
          <cell r="K271">
            <v>3</v>
          </cell>
          <cell r="L271">
            <v>0</v>
          </cell>
          <cell r="M271">
            <v>0</v>
          </cell>
          <cell r="N271">
            <v>6.7154340659340734</v>
          </cell>
        </row>
        <row r="272">
          <cell r="A272" t="str">
            <v>Técnicos Especiales</v>
          </cell>
          <cell r="B272" t="str">
            <v>M. O.1015-52 [52] Subir bloques 12" por polea 2do nivel</v>
          </cell>
          <cell r="C272" t="str">
            <v>ud</v>
          </cell>
          <cell r="D272">
            <v>500</v>
          </cell>
          <cell r="E272">
            <v>0</v>
          </cell>
          <cell r="F272">
            <v>0</v>
          </cell>
          <cell r="G272">
            <v>0</v>
          </cell>
          <cell r="H272">
            <v>0</v>
          </cell>
          <cell r="I272">
            <v>0</v>
          </cell>
          <cell r="J272">
            <v>0</v>
          </cell>
          <cell r="K272">
            <v>3</v>
          </cell>
          <cell r="L272">
            <v>0</v>
          </cell>
          <cell r="M272">
            <v>0</v>
          </cell>
          <cell r="N272">
            <v>3.7606430769230812</v>
          </cell>
        </row>
        <row r="273">
          <cell r="A273" t="str">
            <v>Técnicos Especiales</v>
          </cell>
          <cell r="B273" t="str">
            <v>M. O.1015-53 [53] Subir bloques 12" por polea 3er nivel</v>
          </cell>
          <cell r="C273" t="str">
            <v>ud</v>
          </cell>
          <cell r="D273">
            <v>335</v>
          </cell>
          <cell r="E273">
            <v>0</v>
          </cell>
          <cell r="F273">
            <v>0</v>
          </cell>
          <cell r="G273">
            <v>0</v>
          </cell>
          <cell r="H273">
            <v>0</v>
          </cell>
          <cell r="I273">
            <v>0</v>
          </cell>
          <cell r="J273">
            <v>0</v>
          </cell>
          <cell r="K273">
            <v>3</v>
          </cell>
          <cell r="L273">
            <v>0</v>
          </cell>
          <cell r="M273">
            <v>0</v>
          </cell>
          <cell r="N273">
            <v>5.6129001148105688</v>
          </cell>
        </row>
        <row r="274">
          <cell r="A274" t="str">
            <v>Técnicos Especiales</v>
          </cell>
          <cell r="B274" t="str">
            <v>M. O.1015-54 [54] Subir bloques 12" por polea 4to nivel</v>
          </cell>
          <cell r="C274" t="str">
            <v>ud</v>
          </cell>
          <cell r="D274">
            <v>250</v>
          </cell>
          <cell r="E274">
            <v>0</v>
          </cell>
          <cell r="F274">
            <v>0</v>
          </cell>
          <cell r="G274">
            <v>0</v>
          </cell>
          <cell r="H274">
            <v>0</v>
          </cell>
          <cell r="I274">
            <v>0</v>
          </cell>
          <cell r="J274">
            <v>0</v>
          </cell>
          <cell r="K274">
            <v>3</v>
          </cell>
          <cell r="L274">
            <v>0</v>
          </cell>
          <cell r="M274">
            <v>0</v>
          </cell>
          <cell r="N274">
            <v>7.5212861538461624</v>
          </cell>
        </row>
        <row r="275">
          <cell r="A275" t="str">
            <v>Técnicos Especiales</v>
          </cell>
          <cell r="B275" t="str">
            <v>M. O.1015-55 [55] Subir bloques 12" por polea 5to nivel</v>
          </cell>
          <cell r="C275" t="str">
            <v>ud</v>
          </cell>
          <cell r="D275">
            <v>200</v>
          </cell>
          <cell r="E275">
            <v>0</v>
          </cell>
          <cell r="F275">
            <v>0</v>
          </cell>
          <cell r="G275">
            <v>0</v>
          </cell>
          <cell r="H275">
            <v>0</v>
          </cell>
          <cell r="I275">
            <v>0</v>
          </cell>
          <cell r="J275">
            <v>0</v>
          </cell>
          <cell r="K275">
            <v>3</v>
          </cell>
          <cell r="L275">
            <v>0</v>
          </cell>
          <cell r="M275">
            <v>0</v>
          </cell>
          <cell r="N275">
            <v>9.401607692307703</v>
          </cell>
        </row>
        <row r="276">
          <cell r="A276" t="str">
            <v>Técnicos Especiales</v>
          </cell>
          <cell r="B276" t="str">
            <v>M. O.1015-56 [56] Subir bloques 12" por polea 6to nivel</v>
          </cell>
          <cell r="C276" t="str">
            <v>ud</v>
          </cell>
          <cell r="D276">
            <v>165</v>
          </cell>
          <cell r="E276">
            <v>0</v>
          </cell>
          <cell r="F276">
            <v>0</v>
          </cell>
          <cell r="G276">
            <v>0</v>
          </cell>
          <cell r="H276">
            <v>0</v>
          </cell>
          <cell r="I276">
            <v>0</v>
          </cell>
          <cell r="J276">
            <v>0</v>
          </cell>
          <cell r="K276">
            <v>3</v>
          </cell>
          <cell r="L276">
            <v>0</v>
          </cell>
          <cell r="M276">
            <v>0</v>
          </cell>
          <cell r="N276">
            <v>11.395888111888125</v>
          </cell>
        </row>
        <row r="277">
          <cell r="A277" t="str">
            <v>Técnicos Especiales</v>
          </cell>
          <cell r="B277" t="str">
            <v>M. O.1015-57 [57] Subir fundas tipo cem. por polea 2do nivel</v>
          </cell>
          <cell r="C277" t="str">
            <v>M³</v>
          </cell>
          <cell r="D277">
            <v>240</v>
          </cell>
          <cell r="E277">
            <v>0</v>
          </cell>
          <cell r="F277">
            <v>0</v>
          </cell>
          <cell r="G277">
            <v>0</v>
          </cell>
          <cell r="H277">
            <v>0</v>
          </cell>
          <cell r="I277">
            <v>0</v>
          </cell>
          <cell r="J277">
            <v>0</v>
          </cell>
          <cell r="K277">
            <v>3</v>
          </cell>
          <cell r="L277">
            <v>0</v>
          </cell>
          <cell r="M277">
            <v>0</v>
          </cell>
          <cell r="N277">
            <v>7.8346730769230852</v>
          </cell>
        </row>
        <row r="278">
          <cell r="A278" t="str">
            <v>Técnicos Especiales</v>
          </cell>
          <cell r="B278" t="str">
            <v>M. O.1015-58 [58] Subir fundas tipo cem. por polea 3er nivel</v>
          </cell>
          <cell r="C278" t="str">
            <v>M²</v>
          </cell>
          <cell r="D278">
            <v>150</v>
          </cell>
          <cell r="E278">
            <v>0</v>
          </cell>
          <cell r="F278">
            <v>0</v>
          </cell>
          <cell r="G278">
            <v>0</v>
          </cell>
          <cell r="H278">
            <v>0</v>
          </cell>
          <cell r="I278">
            <v>0</v>
          </cell>
          <cell r="J278">
            <v>0</v>
          </cell>
          <cell r="K278">
            <v>3</v>
          </cell>
          <cell r="L278">
            <v>0</v>
          </cell>
          <cell r="M278">
            <v>0</v>
          </cell>
          <cell r="N278">
            <v>12.535476923076937</v>
          </cell>
        </row>
        <row r="279">
          <cell r="A279" t="str">
            <v>Técnicos Especiales</v>
          </cell>
          <cell r="B279" t="str">
            <v>M. O.1015-59 [59] Subir fundas tipo cem. por polea 4to nivel</v>
          </cell>
          <cell r="C279" t="str">
            <v>Día</v>
          </cell>
          <cell r="D279">
            <v>110</v>
          </cell>
          <cell r="E279">
            <v>0</v>
          </cell>
          <cell r="F279">
            <v>0</v>
          </cell>
          <cell r="G279">
            <v>0</v>
          </cell>
          <cell r="H279">
            <v>0</v>
          </cell>
          <cell r="I279">
            <v>0</v>
          </cell>
          <cell r="J279">
            <v>0</v>
          </cell>
          <cell r="K279">
            <v>3</v>
          </cell>
          <cell r="L279">
            <v>0</v>
          </cell>
          <cell r="M279">
            <v>0</v>
          </cell>
          <cell r="N279">
            <v>17.093832167832186</v>
          </cell>
        </row>
        <row r="280">
          <cell r="A280" t="str">
            <v>Técnicos Especiales</v>
          </cell>
          <cell r="B280" t="str">
            <v>M. O.1015-60 [60] Subir fundas tipo cem. por polea 5to nivel</v>
          </cell>
          <cell r="C280" t="str">
            <v>día</v>
          </cell>
          <cell r="D280">
            <v>85</v>
          </cell>
          <cell r="E280">
            <v>0</v>
          </cell>
          <cell r="F280">
            <v>0</v>
          </cell>
          <cell r="G280">
            <v>0</v>
          </cell>
          <cell r="H280">
            <v>0</v>
          </cell>
          <cell r="I280">
            <v>0</v>
          </cell>
          <cell r="J280">
            <v>0</v>
          </cell>
          <cell r="K280">
            <v>3</v>
          </cell>
          <cell r="L280">
            <v>0</v>
          </cell>
          <cell r="M280">
            <v>0</v>
          </cell>
          <cell r="N280">
            <v>22.121429864253418</v>
          </cell>
        </row>
        <row r="281">
          <cell r="A281" t="str">
            <v>Técnicos Especiales</v>
          </cell>
          <cell r="B281" t="str">
            <v>M. O.1015-61 [61] Subir fundas tipo cem. por polea 6to nivel</v>
          </cell>
          <cell r="C281" t="str">
            <v>M²</v>
          </cell>
          <cell r="D281">
            <v>65</v>
          </cell>
          <cell r="E281">
            <v>0</v>
          </cell>
          <cell r="F281">
            <v>0</v>
          </cell>
          <cell r="G281">
            <v>0</v>
          </cell>
          <cell r="H281">
            <v>0</v>
          </cell>
          <cell r="I281">
            <v>0</v>
          </cell>
          <cell r="J281">
            <v>0</v>
          </cell>
          <cell r="K281">
            <v>3</v>
          </cell>
          <cell r="L281">
            <v>0</v>
          </cell>
          <cell r="M281">
            <v>0</v>
          </cell>
          <cell r="N281">
            <v>28.928023668639085</v>
          </cell>
        </row>
        <row r="282">
          <cell r="A282" t="str">
            <v>Técnicos Especiales</v>
          </cell>
          <cell r="B282" t="str">
            <v>M. O.1015-62 [62] Subir grava por meseta un nivel</v>
          </cell>
          <cell r="C282" t="str">
            <v>M³</v>
          </cell>
          <cell r="D282">
            <v>12</v>
          </cell>
          <cell r="E282">
            <v>0</v>
          </cell>
          <cell r="F282">
            <v>0</v>
          </cell>
          <cell r="G282">
            <v>0</v>
          </cell>
          <cell r="H282">
            <v>0</v>
          </cell>
          <cell r="I282">
            <v>0</v>
          </cell>
          <cell r="J282">
            <v>0</v>
          </cell>
          <cell r="K282">
            <v>3</v>
          </cell>
          <cell r="L282">
            <v>0</v>
          </cell>
          <cell r="M282">
            <v>0</v>
          </cell>
          <cell r="N282">
            <v>156.69346153846172</v>
          </cell>
        </row>
        <row r="283">
          <cell r="A283" t="str">
            <v>Técnicos Especiales</v>
          </cell>
          <cell r="B283" t="str">
            <v>M. O.1015-63 [63] Subir grava por polea 2do nivel</v>
          </cell>
          <cell r="C283" t="str">
            <v>M³</v>
          </cell>
          <cell r="D283">
            <v>8</v>
          </cell>
          <cell r="E283">
            <v>0</v>
          </cell>
          <cell r="F283">
            <v>0</v>
          </cell>
          <cell r="G283">
            <v>0</v>
          </cell>
          <cell r="H283">
            <v>0</v>
          </cell>
          <cell r="I283">
            <v>0</v>
          </cell>
          <cell r="J283">
            <v>0</v>
          </cell>
          <cell r="K283">
            <v>3</v>
          </cell>
          <cell r="L283">
            <v>0</v>
          </cell>
          <cell r="M283">
            <v>0</v>
          </cell>
          <cell r="N283">
            <v>235.04019230769256</v>
          </cell>
        </row>
        <row r="284">
          <cell r="A284" t="str">
            <v>Técnicos Especiales</v>
          </cell>
          <cell r="B284" t="str">
            <v>M. O.1015-64 [64] Subir grava por polea 3er nivel</v>
          </cell>
          <cell r="C284" t="str">
            <v>M²</v>
          </cell>
          <cell r="D284">
            <v>5</v>
          </cell>
          <cell r="E284">
            <v>0</v>
          </cell>
          <cell r="F284">
            <v>0</v>
          </cell>
          <cell r="G284">
            <v>0</v>
          </cell>
          <cell r="H284">
            <v>0</v>
          </cell>
          <cell r="I284">
            <v>0</v>
          </cell>
          <cell r="J284">
            <v>0</v>
          </cell>
          <cell r="K284">
            <v>3</v>
          </cell>
          <cell r="L284">
            <v>0</v>
          </cell>
          <cell r="M284">
            <v>0</v>
          </cell>
          <cell r="N284">
            <v>376.06430769230809</v>
          </cell>
        </row>
        <row r="285">
          <cell r="A285" t="str">
            <v>Técnicos Especiales</v>
          </cell>
          <cell r="B285" t="str">
            <v>M. O.1015-65 [65] Subir grava por polea 4to nivel</v>
          </cell>
          <cell r="C285" t="str">
            <v>día</v>
          </cell>
          <cell r="D285">
            <v>4</v>
          </cell>
          <cell r="E285">
            <v>0</v>
          </cell>
          <cell r="F285">
            <v>0</v>
          </cell>
          <cell r="G285">
            <v>0</v>
          </cell>
          <cell r="H285">
            <v>0</v>
          </cell>
          <cell r="I285">
            <v>0</v>
          </cell>
          <cell r="J285">
            <v>0</v>
          </cell>
          <cell r="K285">
            <v>3</v>
          </cell>
          <cell r="L285">
            <v>0</v>
          </cell>
          <cell r="M285">
            <v>0</v>
          </cell>
          <cell r="N285">
            <v>470.08038461538513</v>
          </cell>
        </row>
        <row r="286">
          <cell r="A286" t="str">
            <v>Técnicos Especiales</v>
          </cell>
          <cell r="B286" t="str">
            <v>M. O.1015-66 [66] Subir grava por polea 5to nivel</v>
          </cell>
          <cell r="C286" t="str">
            <v>Día</v>
          </cell>
          <cell r="D286">
            <v>3</v>
          </cell>
          <cell r="E286">
            <v>0</v>
          </cell>
          <cell r="F286">
            <v>0</v>
          </cell>
          <cell r="G286">
            <v>0</v>
          </cell>
          <cell r="H286">
            <v>0</v>
          </cell>
          <cell r="I286">
            <v>0</v>
          </cell>
          <cell r="J286">
            <v>0</v>
          </cell>
          <cell r="K286">
            <v>3</v>
          </cell>
          <cell r="L286">
            <v>0</v>
          </cell>
          <cell r="M286">
            <v>0</v>
          </cell>
          <cell r="N286">
            <v>626.77384615384688</v>
          </cell>
        </row>
        <row r="287">
          <cell r="A287" t="str">
            <v>Técnicos Especiales</v>
          </cell>
          <cell r="B287" t="str">
            <v>M. O.1015-67 [67] Subir grava por polea 6to nivel</v>
          </cell>
          <cell r="C287" t="str">
            <v>qq</v>
          </cell>
          <cell r="D287">
            <v>2.2000000000000002</v>
          </cell>
          <cell r="E287">
            <v>0</v>
          </cell>
          <cell r="F287">
            <v>0</v>
          </cell>
          <cell r="G287">
            <v>0</v>
          </cell>
          <cell r="H287">
            <v>0</v>
          </cell>
          <cell r="I287">
            <v>0</v>
          </cell>
          <cell r="J287">
            <v>0</v>
          </cell>
          <cell r="K287">
            <v>3</v>
          </cell>
          <cell r="L287">
            <v>0</v>
          </cell>
          <cell r="M287">
            <v>0</v>
          </cell>
          <cell r="N287">
            <v>854.69160839160929</v>
          </cell>
        </row>
        <row r="288">
          <cell r="A288" t="str">
            <v>Carpinteros</v>
          </cell>
          <cell r="B288" t="str">
            <v xml:space="preserve">M.O. CARPINTERÍA, COLUMNAS, TAPAS, CONFECCIÓN E INSTALACIÓN  </v>
          </cell>
          <cell r="N288" t="str">
            <v>P. A.</v>
          </cell>
        </row>
        <row r="289">
          <cell r="A289" t="str">
            <v>Carpinteros</v>
          </cell>
          <cell r="B289" t="str">
            <v>M. O.1016-0 [0] Instalación de Caseta de Materiales</v>
          </cell>
          <cell r="C289" t="str">
            <v>p2</v>
          </cell>
          <cell r="D289">
            <v>429.19637166702665</v>
          </cell>
          <cell r="E289">
            <v>0</v>
          </cell>
          <cell r="F289">
            <v>0</v>
          </cell>
          <cell r="G289">
            <v>2</v>
          </cell>
          <cell r="H289">
            <v>1</v>
          </cell>
          <cell r="I289">
            <v>0</v>
          </cell>
          <cell r="J289">
            <v>0</v>
          </cell>
          <cell r="K289">
            <v>0</v>
          </cell>
          <cell r="L289">
            <v>0</v>
          </cell>
          <cell r="M289">
            <v>0</v>
          </cell>
          <cell r="N289">
            <v>6.6115943540496449</v>
          </cell>
        </row>
        <row r="290">
          <cell r="A290" t="str">
            <v>Carpinteros</v>
          </cell>
          <cell r="B290" t="str">
            <v>M. O.1016-1 [1] Col. 2 tapas c/retalle &gt;.02 hasta .10 m.</v>
          </cell>
          <cell r="C290" t="str">
            <v>ml</v>
          </cell>
          <cell r="D290">
            <v>15.15</v>
          </cell>
          <cell r="E290">
            <v>0</v>
          </cell>
          <cell r="F290">
            <v>0</v>
          </cell>
          <cell r="G290">
            <v>2</v>
          </cell>
          <cell r="H290">
            <v>1</v>
          </cell>
          <cell r="I290">
            <v>0</v>
          </cell>
          <cell r="J290">
            <v>0</v>
          </cell>
          <cell r="K290">
            <v>0</v>
          </cell>
          <cell r="L290">
            <v>0</v>
          </cell>
          <cell r="M290">
            <v>0</v>
          </cell>
          <cell r="N290">
            <v>187.30510281797402</v>
          </cell>
        </row>
        <row r="291">
          <cell r="A291" t="str">
            <v>Carpinteros</v>
          </cell>
          <cell r="B291" t="str">
            <v>M. O.1016-2 [2] Col. 2 tapas c/retalle &gt;.10 hasta .20 m.</v>
          </cell>
          <cell r="C291" t="str">
            <v>ml</v>
          </cell>
          <cell r="D291">
            <v>13.51</v>
          </cell>
          <cell r="E291">
            <v>0</v>
          </cell>
          <cell r="F291">
            <v>0</v>
          </cell>
          <cell r="G291">
            <v>2</v>
          </cell>
          <cell r="H291">
            <v>1</v>
          </cell>
          <cell r="I291">
            <v>0</v>
          </cell>
          <cell r="J291">
            <v>0</v>
          </cell>
          <cell r="K291">
            <v>0</v>
          </cell>
          <cell r="L291">
            <v>0</v>
          </cell>
          <cell r="M291">
            <v>0</v>
          </cell>
          <cell r="N291">
            <v>210.04236178329433</v>
          </cell>
        </row>
        <row r="292">
          <cell r="A292" t="str">
            <v>Carpinteros</v>
          </cell>
          <cell r="B292" t="str">
            <v>M. O.1016-3 [3] Col. 2 tapas c/retalle &gt;.20 hasta .30 m.</v>
          </cell>
          <cell r="C292" t="str">
            <v>ml</v>
          </cell>
          <cell r="D292">
            <v>12.1</v>
          </cell>
          <cell r="E292">
            <v>0</v>
          </cell>
          <cell r="F292">
            <v>0</v>
          </cell>
          <cell r="G292">
            <v>2</v>
          </cell>
          <cell r="H292">
            <v>1</v>
          </cell>
          <cell r="I292">
            <v>0</v>
          </cell>
          <cell r="J292">
            <v>0</v>
          </cell>
          <cell r="K292">
            <v>0</v>
          </cell>
          <cell r="L292">
            <v>0</v>
          </cell>
          <cell r="M292">
            <v>0</v>
          </cell>
          <cell r="N292">
            <v>234.51837253655424</v>
          </cell>
        </row>
        <row r="293">
          <cell r="A293" t="str">
            <v>Carpinteros</v>
          </cell>
          <cell r="B293" t="str">
            <v>M. O.1016-4 [4] Col. Tapa y tapa hasta .30 m. ancho</v>
          </cell>
          <cell r="C293" t="str">
            <v>ml</v>
          </cell>
          <cell r="D293">
            <v>24.19</v>
          </cell>
          <cell r="E293">
            <v>0</v>
          </cell>
          <cell r="F293">
            <v>0</v>
          </cell>
          <cell r="G293">
            <v>2</v>
          </cell>
          <cell r="H293">
            <v>1</v>
          </cell>
          <cell r="I293">
            <v>0</v>
          </cell>
          <cell r="J293">
            <v>0</v>
          </cell>
          <cell r="K293">
            <v>0</v>
          </cell>
          <cell r="L293">
            <v>0</v>
          </cell>
          <cell r="M293">
            <v>0</v>
          </cell>
          <cell r="N293">
            <v>117.30766050815652</v>
          </cell>
        </row>
        <row r="294">
          <cell r="A294" t="str">
            <v>Carpinteros</v>
          </cell>
          <cell r="B294" t="str">
            <v>M. O.1016-5 [5] Col. Tapa y tapa &gt;.30 hasta .40 m. ancho</v>
          </cell>
          <cell r="C294" t="str">
            <v>ml</v>
          </cell>
          <cell r="D294">
            <v>20</v>
          </cell>
          <cell r="E294">
            <v>0</v>
          </cell>
          <cell r="F294">
            <v>0</v>
          </cell>
          <cell r="G294">
            <v>2</v>
          </cell>
          <cell r="H294">
            <v>1</v>
          </cell>
          <cell r="I294">
            <v>0</v>
          </cell>
          <cell r="J294">
            <v>0</v>
          </cell>
          <cell r="K294">
            <v>0</v>
          </cell>
          <cell r="L294">
            <v>0</v>
          </cell>
          <cell r="M294">
            <v>0</v>
          </cell>
          <cell r="N294">
            <v>141.88361538461533</v>
          </cell>
        </row>
        <row r="295">
          <cell r="A295" t="str">
            <v>Carpinteros</v>
          </cell>
          <cell r="B295" t="str">
            <v>M. O.1016-6 [6] Col. Tapa y tapa &gt;.40 hasta .50 m. ancho</v>
          </cell>
          <cell r="C295" t="str">
            <v>ml</v>
          </cell>
          <cell r="D295">
            <v>17.440000000000001</v>
          </cell>
          <cell r="E295">
            <v>0</v>
          </cell>
          <cell r="F295">
            <v>0</v>
          </cell>
          <cell r="G295">
            <v>2</v>
          </cell>
          <cell r="H295">
            <v>1</v>
          </cell>
          <cell r="I295">
            <v>0</v>
          </cell>
          <cell r="J295">
            <v>0</v>
          </cell>
          <cell r="K295">
            <v>0</v>
          </cell>
          <cell r="L295">
            <v>0</v>
          </cell>
          <cell r="M295">
            <v>0</v>
          </cell>
          <cell r="N295">
            <v>162.71056810162307</v>
          </cell>
        </row>
        <row r="296">
          <cell r="A296" t="str">
            <v>Carpinteros</v>
          </cell>
          <cell r="B296" t="str">
            <v xml:space="preserve">M.O. CARPINTERÍA, CONFECCIÓN COLUMNAS RECTANGULARES  </v>
          </cell>
          <cell r="N296" t="str">
            <v>P. A.</v>
          </cell>
        </row>
        <row r="297">
          <cell r="A297" t="str">
            <v>Carpinteros</v>
          </cell>
          <cell r="B297" t="str">
            <v>M. O.1017-1 [1] Col. .20x.20 hasta .30x.30 m.</v>
          </cell>
          <cell r="C297" t="str">
            <v>ml</v>
          </cell>
          <cell r="D297">
            <v>20</v>
          </cell>
          <cell r="E297">
            <v>0</v>
          </cell>
          <cell r="F297">
            <v>0</v>
          </cell>
          <cell r="G297">
            <v>2</v>
          </cell>
          <cell r="H297">
            <v>1</v>
          </cell>
          <cell r="I297">
            <v>0</v>
          </cell>
          <cell r="J297">
            <v>0</v>
          </cell>
          <cell r="K297">
            <v>0</v>
          </cell>
          <cell r="L297">
            <v>0</v>
          </cell>
          <cell r="M297">
            <v>0</v>
          </cell>
          <cell r="N297">
            <v>141.88361538461533</v>
          </cell>
        </row>
        <row r="298">
          <cell r="A298" t="str">
            <v>Carpinteros</v>
          </cell>
          <cell r="B298" t="str">
            <v>M. O.1017-2 [2] Col. &gt;.30x.30 hasta .40x.40 m.</v>
          </cell>
          <cell r="C298" t="str">
            <v>ml</v>
          </cell>
          <cell r="D298">
            <v>17.440000000000001</v>
          </cell>
          <cell r="E298">
            <v>0</v>
          </cell>
          <cell r="F298">
            <v>0</v>
          </cell>
          <cell r="G298">
            <v>2</v>
          </cell>
          <cell r="H298">
            <v>1</v>
          </cell>
          <cell r="I298">
            <v>0</v>
          </cell>
          <cell r="J298">
            <v>0</v>
          </cell>
          <cell r="K298">
            <v>0</v>
          </cell>
          <cell r="L298">
            <v>0</v>
          </cell>
          <cell r="M298">
            <v>0</v>
          </cell>
          <cell r="N298">
            <v>162.71056810162307</v>
          </cell>
        </row>
        <row r="299">
          <cell r="A299" t="str">
            <v>Carpinteros</v>
          </cell>
          <cell r="B299" t="str">
            <v>M. O.1017-3 [3] Col. &gt;.40x.40 hasta .50x.50 m.</v>
          </cell>
          <cell r="C299" t="str">
            <v>ml</v>
          </cell>
          <cell r="D299">
            <v>15.15</v>
          </cell>
          <cell r="E299">
            <v>0</v>
          </cell>
          <cell r="F299">
            <v>0</v>
          </cell>
          <cell r="G299">
            <v>2</v>
          </cell>
          <cell r="H299">
            <v>1</v>
          </cell>
          <cell r="I299">
            <v>0</v>
          </cell>
          <cell r="J299">
            <v>0</v>
          </cell>
          <cell r="K299">
            <v>0</v>
          </cell>
          <cell r="L299">
            <v>0</v>
          </cell>
          <cell r="M299">
            <v>0</v>
          </cell>
          <cell r="N299">
            <v>187.30510281797402</v>
          </cell>
        </row>
        <row r="300">
          <cell r="A300" t="str">
            <v>Carpinteros</v>
          </cell>
          <cell r="B300" t="str">
            <v>M. O.1017-4 [4] Col. &gt;.50x.50 hasta .60x.60 m.</v>
          </cell>
          <cell r="C300" t="str">
            <v>ml</v>
          </cell>
          <cell r="D300">
            <v>12.1</v>
          </cell>
          <cell r="E300">
            <v>0</v>
          </cell>
          <cell r="F300">
            <v>0</v>
          </cell>
          <cell r="G300">
            <v>2</v>
          </cell>
          <cell r="H300">
            <v>1</v>
          </cell>
          <cell r="I300">
            <v>0</v>
          </cell>
          <cell r="J300">
            <v>0</v>
          </cell>
          <cell r="K300">
            <v>0</v>
          </cell>
          <cell r="L300">
            <v>0</v>
          </cell>
          <cell r="M300">
            <v>0</v>
          </cell>
          <cell r="N300">
            <v>234.51837253655424</v>
          </cell>
        </row>
        <row r="301">
          <cell r="A301" t="str">
            <v>Carpinteros</v>
          </cell>
          <cell r="B301" t="str">
            <v>M. O.1017-5 [5] Col. &gt;.60x.60 hasta .70x.70 m.</v>
          </cell>
          <cell r="C301" t="str">
            <v>ml</v>
          </cell>
          <cell r="D301">
            <v>10.14</v>
          </cell>
          <cell r="E301">
            <v>0</v>
          </cell>
          <cell r="F301">
            <v>0</v>
          </cell>
          <cell r="G301">
            <v>2</v>
          </cell>
          <cell r="H301">
            <v>1</v>
          </cell>
          <cell r="I301">
            <v>0</v>
          </cell>
          <cell r="J301">
            <v>0</v>
          </cell>
          <cell r="K301">
            <v>0</v>
          </cell>
          <cell r="L301">
            <v>0</v>
          </cell>
          <cell r="M301">
            <v>0</v>
          </cell>
          <cell r="N301">
            <v>279.84934000910317</v>
          </cell>
        </row>
        <row r="302">
          <cell r="A302" t="str">
            <v>Carpinteros</v>
          </cell>
          <cell r="B302" t="str">
            <v>M. O.1017-6 [6] Col. &gt;.70x.70 hasta .80x.80 m.</v>
          </cell>
          <cell r="C302" t="str">
            <v>ml</v>
          </cell>
          <cell r="D302">
            <v>8.67</v>
          </cell>
          <cell r="E302">
            <v>0</v>
          </cell>
          <cell r="F302">
            <v>0</v>
          </cell>
          <cell r="G302">
            <v>2</v>
          </cell>
          <cell r="H302">
            <v>1</v>
          </cell>
          <cell r="I302">
            <v>0</v>
          </cell>
          <cell r="J302">
            <v>0</v>
          </cell>
          <cell r="K302">
            <v>0</v>
          </cell>
          <cell r="L302">
            <v>0</v>
          </cell>
          <cell r="M302">
            <v>0</v>
          </cell>
          <cell r="N302">
            <v>327.29784402448746</v>
          </cell>
        </row>
        <row r="303">
          <cell r="A303" t="str">
            <v>Carpinteros</v>
          </cell>
          <cell r="B303" t="str">
            <v>M. O.1017-7 [7] Col. &gt;.80x.80 hasta 1.00x1.00 m.</v>
          </cell>
          <cell r="C303" t="str">
            <v>ml</v>
          </cell>
          <cell r="D303">
            <v>7.61</v>
          </cell>
          <cell r="E303">
            <v>0</v>
          </cell>
          <cell r="F303">
            <v>0</v>
          </cell>
          <cell r="G303">
            <v>2</v>
          </cell>
          <cell r="H303">
            <v>1</v>
          </cell>
          <cell r="I303">
            <v>0</v>
          </cell>
          <cell r="J303">
            <v>0</v>
          </cell>
          <cell r="K303">
            <v>0</v>
          </cell>
          <cell r="L303">
            <v>0</v>
          </cell>
          <cell r="M303">
            <v>0</v>
          </cell>
          <cell r="N303">
            <v>372.88729404629515</v>
          </cell>
        </row>
        <row r="304">
          <cell r="A304" t="str">
            <v>Carpinteros</v>
          </cell>
          <cell r="B304" t="str">
            <v xml:space="preserve">M.O. CARPINTERÍA, INSTALACIÓN DE COLUMNAS RECTANGULARES  </v>
          </cell>
          <cell r="N304" t="str">
            <v>P. A.</v>
          </cell>
        </row>
        <row r="305">
          <cell r="A305" t="str">
            <v>Carpinteros</v>
          </cell>
          <cell r="B305" t="str">
            <v>M. O.1018-1 [1] Col. .20x.20 hasta .30x.30 m.</v>
          </cell>
          <cell r="C305" t="str">
            <v>ml</v>
          </cell>
          <cell r="D305">
            <v>17.440000000000001</v>
          </cell>
          <cell r="E305">
            <v>0</v>
          </cell>
          <cell r="F305">
            <v>0</v>
          </cell>
          <cell r="G305">
            <v>2</v>
          </cell>
          <cell r="H305">
            <v>1</v>
          </cell>
          <cell r="I305">
            <v>0</v>
          </cell>
          <cell r="J305">
            <v>0</v>
          </cell>
          <cell r="K305">
            <v>0</v>
          </cell>
          <cell r="L305">
            <v>0</v>
          </cell>
          <cell r="M305">
            <v>0</v>
          </cell>
          <cell r="N305">
            <v>162.71056810162307</v>
          </cell>
        </row>
        <row r="306">
          <cell r="A306" t="str">
            <v>Carpinteros</v>
          </cell>
          <cell r="B306" t="str">
            <v>M. O.1018-2 [2] Col. &gt;.30x.30 hasta .40x.40 m.</v>
          </cell>
          <cell r="C306" t="str">
            <v>ml</v>
          </cell>
          <cell r="D306">
            <v>13.51</v>
          </cell>
          <cell r="E306">
            <v>0</v>
          </cell>
          <cell r="F306">
            <v>0</v>
          </cell>
          <cell r="G306">
            <v>2</v>
          </cell>
          <cell r="H306">
            <v>1</v>
          </cell>
          <cell r="I306">
            <v>0</v>
          </cell>
          <cell r="J306">
            <v>0</v>
          </cell>
          <cell r="K306">
            <v>0</v>
          </cell>
          <cell r="L306">
            <v>0</v>
          </cell>
          <cell r="M306">
            <v>0</v>
          </cell>
          <cell r="N306">
            <v>210.04236178329433</v>
          </cell>
        </row>
        <row r="307">
          <cell r="A307" t="str">
            <v>Carpinteros</v>
          </cell>
          <cell r="B307" t="str">
            <v>M. O.1018-3 [3] Col. &gt;.40x.40 hasta .50x.50 m.</v>
          </cell>
          <cell r="C307" t="str">
            <v>ml</v>
          </cell>
          <cell r="D307">
            <v>12.1</v>
          </cell>
          <cell r="E307">
            <v>0</v>
          </cell>
          <cell r="F307">
            <v>0</v>
          </cell>
          <cell r="G307">
            <v>2</v>
          </cell>
          <cell r="H307">
            <v>1</v>
          </cell>
          <cell r="I307">
            <v>0</v>
          </cell>
          <cell r="J307">
            <v>0</v>
          </cell>
          <cell r="K307">
            <v>0</v>
          </cell>
          <cell r="L307">
            <v>0</v>
          </cell>
          <cell r="M307">
            <v>0</v>
          </cell>
          <cell r="N307">
            <v>234.51837253655424</v>
          </cell>
        </row>
        <row r="308">
          <cell r="A308" t="str">
            <v>Carpinteros</v>
          </cell>
          <cell r="B308" t="str">
            <v>M. O.1018-4 [4] Col. &gt;.50x.50 hasta .60x.60 m.</v>
          </cell>
          <cell r="C308" t="str">
            <v>ml</v>
          </cell>
          <cell r="D308">
            <v>7.61</v>
          </cell>
          <cell r="E308">
            <v>0</v>
          </cell>
          <cell r="F308">
            <v>0</v>
          </cell>
          <cell r="G308">
            <v>2</v>
          </cell>
          <cell r="H308">
            <v>1</v>
          </cell>
          <cell r="I308">
            <v>0</v>
          </cell>
          <cell r="J308">
            <v>0</v>
          </cell>
          <cell r="K308">
            <v>0</v>
          </cell>
          <cell r="L308">
            <v>0</v>
          </cell>
          <cell r="M308">
            <v>0</v>
          </cell>
          <cell r="N308">
            <v>372.88729404629515</v>
          </cell>
        </row>
        <row r="309">
          <cell r="A309" t="str">
            <v>Carpinteros</v>
          </cell>
          <cell r="B309" t="str">
            <v>M. O.1018-5 [5] Col. &gt;.60x.60 hasta .70x.70 m.</v>
          </cell>
          <cell r="C309" t="str">
            <v>ml</v>
          </cell>
          <cell r="D309">
            <v>6.73</v>
          </cell>
          <cell r="E309">
            <v>0</v>
          </cell>
          <cell r="F309">
            <v>0</v>
          </cell>
          <cell r="G309">
            <v>2</v>
          </cell>
          <cell r="H309">
            <v>1</v>
          </cell>
          <cell r="I309">
            <v>0</v>
          </cell>
          <cell r="J309">
            <v>0</v>
          </cell>
          <cell r="K309">
            <v>0</v>
          </cell>
          <cell r="L309">
            <v>0</v>
          </cell>
          <cell r="M309">
            <v>0</v>
          </cell>
          <cell r="N309">
            <v>421.64521659618219</v>
          </cell>
        </row>
        <row r="310">
          <cell r="A310" t="str">
            <v>Carpinteros</v>
          </cell>
          <cell r="B310" t="str">
            <v>M. O.1018-6 [6] Col. &gt;.70x.70 hasta .80x.80 m.</v>
          </cell>
          <cell r="C310" t="str">
            <v>ml</v>
          </cell>
          <cell r="D310">
            <v>6.1</v>
          </cell>
          <cell r="E310">
            <v>0</v>
          </cell>
          <cell r="F310">
            <v>0</v>
          </cell>
          <cell r="G310">
            <v>2</v>
          </cell>
          <cell r="H310">
            <v>1</v>
          </cell>
          <cell r="I310">
            <v>0</v>
          </cell>
          <cell r="J310">
            <v>0</v>
          </cell>
          <cell r="K310">
            <v>0</v>
          </cell>
          <cell r="L310">
            <v>0</v>
          </cell>
          <cell r="M310">
            <v>0</v>
          </cell>
          <cell r="N310">
            <v>465.19218158890271</v>
          </cell>
        </row>
        <row r="311">
          <cell r="A311" t="str">
            <v>Carpinteros</v>
          </cell>
          <cell r="B311" t="str">
            <v>M. O.1018-7 [7] Col. &gt;.80x.80 hasta 1.00x1.00 m.</v>
          </cell>
          <cell r="C311" t="str">
            <v>ml</v>
          </cell>
          <cell r="D311">
            <v>5.07</v>
          </cell>
          <cell r="E311">
            <v>0</v>
          </cell>
          <cell r="F311">
            <v>0</v>
          </cell>
          <cell r="G311">
            <v>2</v>
          </cell>
          <cell r="H311">
            <v>1</v>
          </cell>
          <cell r="I311">
            <v>0</v>
          </cell>
          <cell r="J311">
            <v>0</v>
          </cell>
          <cell r="K311">
            <v>0</v>
          </cell>
          <cell r="L311">
            <v>0</v>
          </cell>
          <cell r="M311">
            <v>0</v>
          </cell>
          <cell r="N311">
            <v>559.69868001820635</v>
          </cell>
        </row>
        <row r="312">
          <cell r="A312" t="str">
            <v>Carpinteros</v>
          </cell>
          <cell r="B312" t="str">
            <v xml:space="preserve">M.O. CARPINTERÍA, CONFECCIÓN E INSTALACIÓN DE COLUMNAS CÓNICAS Y REDONDAS  </v>
          </cell>
          <cell r="N312" t="str">
            <v>P. A.</v>
          </cell>
        </row>
        <row r="313">
          <cell r="A313" t="str">
            <v>Carpinteros</v>
          </cell>
          <cell r="B313" t="str">
            <v>M. O.1019-1 [1] Col. cónica diám. &gt;.50 m.</v>
          </cell>
          <cell r="C313" t="str">
            <v>ml</v>
          </cell>
          <cell r="D313">
            <v>5.51</v>
          </cell>
          <cell r="E313">
            <v>0</v>
          </cell>
          <cell r="F313">
            <v>0</v>
          </cell>
          <cell r="G313">
            <v>2</v>
          </cell>
          <cell r="H313">
            <v>1</v>
          </cell>
          <cell r="I313">
            <v>0</v>
          </cell>
          <cell r="J313">
            <v>0</v>
          </cell>
          <cell r="K313">
            <v>0</v>
          </cell>
          <cell r="L313">
            <v>0</v>
          </cell>
          <cell r="M313">
            <v>0</v>
          </cell>
          <cell r="N313">
            <v>515.00404858299567</v>
          </cell>
        </row>
        <row r="314">
          <cell r="A314" t="str">
            <v>Carpinteros</v>
          </cell>
          <cell r="B314" t="str">
            <v>M. O.1019-2 [2] Col. cónica diám. hasta .50 m.</v>
          </cell>
          <cell r="C314" t="str">
            <v>ml</v>
          </cell>
          <cell r="D314">
            <v>13.51</v>
          </cell>
          <cell r="E314">
            <v>0</v>
          </cell>
          <cell r="F314">
            <v>0</v>
          </cell>
          <cell r="G314">
            <v>2</v>
          </cell>
          <cell r="H314">
            <v>1</v>
          </cell>
          <cell r="I314">
            <v>0</v>
          </cell>
          <cell r="J314">
            <v>0</v>
          </cell>
          <cell r="K314">
            <v>0</v>
          </cell>
          <cell r="L314">
            <v>0</v>
          </cell>
          <cell r="M314">
            <v>0</v>
          </cell>
          <cell r="N314">
            <v>210.04236178329433</v>
          </cell>
        </row>
        <row r="315">
          <cell r="A315" t="str">
            <v>Carpinteros</v>
          </cell>
          <cell r="B315" t="str">
            <v>M. O.1019-3 [3] Col. redonda diám. &gt;.50 m.</v>
          </cell>
          <cell r="C315" t="str">
            <v>ml</v>
          </cell>
          <cell r="D315">
            <v>7.14</v>
          </cell>
          <cell r="E315">
            <v>0</v>
          </cell>
          <cell r="F315">
            <v>0</v>
          </cell>
          <cell r="G315">
            <v>2</v>
          </cell>
          <cell r="H315">
            <v>1</v>
          </cell>
          <cell r="I315">
            <v>0</v>
          </cell>
          <cell r="J315">
            <v>0</v>
          </cell>
          <cell r="K315">
            <v>0</v>
          </cell>
          <cell r="L315">
            <v>0</v>
          </cell>
          <cell r="M315">
            <v>0</v>
          </cell>
          <cell r="N315">
            <v>397.43309631544906</v>
          </cell>
        </row>
        <row r="316">
          <cell r="A316" t="str">
            <v>Carpinteros</v>
          </cell>
          <cell r="B316" t="str">
            <v>M. O.1019-4 [4] Col. redonda diám. hasta .50 m.</v>
          </cell>
          <cell r="C316" t="str">
            <v>ml</v>
          </cell>
          <cell r="D316">
            <v>13.51</v>
          </cell>
          <cell r="E316">
            <v>0</v>
          </cell>
          <cell r="F316">
            <v>0</v>
          </cell>
          <cell r="G316">
            <v>2</v>
          </cell>
          <cell r="H316">
            <v>1</v>
          </cell>
          <cell r="I316">
            <v>0</v>
          </cell>
          <cell r="J316">
            <v>0</v>
          </cell>
          <cell r="K316">
            <v>0</v>
          </cell>
          <cell r="L316">
            <v>0</v>
          </cell>
          <cell r="M316">
            <v>0</v>
          </cell>
          <cell r="N316">
            <v>210.04236178329433</v>
          </cell>
        </row>
        <row r="317">
          <cell r="A317" t="str">
            <v>Carpinteros</v>
          </cell>
          <cell r="B317" t="str">
            <v>M. O.1019-5 [5] Col. con. o red. adic. p/c .10 m. diám. &gt; .50 m.</v>
          </cell>
          <cell r="C317" t="str">
            <v>ml</v>
          </cell>
          <cell r="D317" t="str">
            <v>P. A.</v>
          </cell>
          <cell r="E317">
            <v>0</v>
          </cell>
          <cell r="F317">
            <v>0</v>
          </cell>
          <cell r="G317">
            <v>2</v>
          </cell>
          <cell r="H317">
            <v>1</v>
          </cell>
          <cell r="I317">
            <v>0</v>
          </cell>
          <cell r="J317">
            <v>0</v>
          </cell>
          <cell r="K317">
            <v>0</v>
          </cell>
          <cell r="L317">
            <v>0</v>
          </cell>
          <cell r="M317">
            <v>0</v>
          </cell>
          <cell r="N317" t="str">
            <v>P. A.</v>
          </cell>
        </row>
        <row r="318">
          <cell r="A318" t="str">
            <v>Carpinteros</v>
          </cell>
          <cell r="B318" t="str">
            <v xml:space="preserve">M.O. CARPINTERÍA, DESENCOFRADOS (ÁREA DE CONTACTO FORRO-CONCRETO)  </v>
          </cell>
          <cell r="N318" t="str">
            <v>P. A.</v>
          </cell>
        </row>
        <row r="319">
          <cell r="A319" t="str">
            <v>Carpinteros</v>
          </cell>
          <cell r="B319" t="str">
            <v>M. O.1020-1 [1] Columna</v>
          </cell>
          <cell r="C319" t="str">
            <v>m²</v>
          </cell>
          <cell r="D319">
            <v>115.39</v>
          </cell>
          <cell r="E319">
            <v>0</v>
          </cell>
          <cell r="F319">
            <v>0</v>
          </cell>
          <cell r="G319">
            <v>2</v>
          </cell>
          <cell r="H319">
            <v>1</v>
          </cell>
          <cell r="I319">
            <v>0</v>
          </cell>
          <cell r="J319">
            <v>0</v>
          </cell>
          <cell r="K319">
            <v>0</v>
          </cell>
          <cell r="L319">
            <v>0</v>
          </cell>
          <cell r="M319">
            <v>0</v>
          </cell>
          <cell r="N319">
            <v>24.592012372755924</v>
          </cell>
        </row>
        <row r="320">
          <cell r="A320" t="str">
            <v>Carpinteros</v>
          </cell>
          <cell r="B320" t="str">
            <v>M. O.1020-2 [2] Arco</v>
          </cell>
          <cell r="C320" t="str">
            <v>m²</v>
          </cell>
          <cell r="D320">
            <v>100</v>
          </cell>
          <cell r="E320">
            <v>0</v>
          </cell>
          <cell r="F320">
            <v>0</v>
          </cell>
          <cell r="G320">
            <v>2</v>
          </cell>
          <cell r="H320">
            <v>1</v>
          </cell>
          <cell r="I320">
            <v>0</v>
          </cell>
          <cell r="J320">
            <v>0</v>
          </cell>
          <cell r="K320">
            <v>0</v>
          </cell>
          <cell r="L320">
            <v>0</v>
          </cell>
          <cell r="M320">
            <v>0</v>
          </cell>
          <cell r="N320">
            <v>28.376723076923064</v>
          </cell>
        </row>
        <row r="321">
          <cell r="A321" t="str">
            <v>Carpinteros</v>
          </cell>
          <cell r="B321" t="str">
            <v>M. O.1020-3 [3] Dintel</v>
          </cell>
          <cell r="C321" t="str">
            <v>m²</v>
          </cell>
          <cell r="D321">
            <v>100</v>
          </cell>
          <cell r="E321">
            <v>0</v>
          </cell>
          <cell r="F321">
            <v>0</v>
          </cell>
          <cell r="G321">
            <v>2</v>
          </cell>
          <cell r="H321">
            <v>1</v>
          </cell>
          <cell r="I321">
            <v>0</v>
          </cell>
          <cell r="J321">
            <v>0</v>
          </cell>
          <cell r="K321">
            <v>0</v>
          </cell>
          <cell r="L321">
            <v>0</v>
          </cell>
          <cell r="M321">
            <v>0</v>
          </cell>
          <cell r="N321">
            <v>28.376723076923064</v>
          </cell>
        </row>
        <row r="322">
          <cell r="A322" t="str">
            <v>Carpinteros</v>
          </cell>
          <cell r="B322" t="str">
            <v>M. O.1020-4 [4] Falso Piso, hasta 2.75 m. alt.</v>
          </cell>
          <cell r="C322" t="str">
            <v>m²</v>
          </cell>
          <cell r="D322">
            <v>93.75</v>
          </cell>
          <cell r="E322">
            <v>0</v>
          </cell>
          <cell r="F322">
            <v>0</v>
          </cell>
          <cell r="G322">
            <v>2</v>
          </cell>
          <cell r="H322">
            <v>1</v>
          </cell>
          <cell r="I322">
            <v>0</v>
          </cell>
          <cell r="J322">
            <v>0</v>
          </cell>
          <cell r="K322">
            <v>0</v>
          </cell>
          <cell r="L322">
            <v>0</v>
          </cell>
          <cell r="M322">
            <v>0</v>
          </cell>
          <cell r="N322">
            <v>30.2685046153846</v>
          </cell>
        </row>
        <row r="323">
          <cell r="A323" t="str">
            <v>Carpinteros</v>
          </cell>
          <cell r="B323" t="str">
            <v>M. O.1020-5 [5] Falso Piso, &gt;2.75 m. alt., p/c m. adic.</v>
          </cell>
          <cell r="C323" t="str">
            <v>m²</v>
          </cell>
          <cell r="D323">
            <v>1000</v>
          </cell>
          <cell r="E323">
            <v>0</v>
          </cell>
          <cell r="F323">
            <v>0</v>
          </cell>
          <cell r="G323">
            <v>2</v>
          </cell>
          <cell r="H323">
            <v>1</v>
          </cell>
          <cell r="I323">
            <v>0</v>
          </cell>
          <cell r="J323">
            <v>0</v>
          </cell>
          <cell r="K323">
            <v>0</v>
          </cell>
          <cell r="L323">
            <v>0</v>
          </cell>
          <cell r="M323">
            <v>0</v>
          </cell>
          <cell r="N323">
            <v>2.8376723076923063</v>
          </cell>
        </row>
        <row r="324">
          <cell r="A324" t="str">
            <v>Carpinteros</v>
          </cell>
          <cell r="B324" t="str">
            <v>M. O.1020-6 [6] Viga</v>
          </cell>
          <cell r="C324" t="str">
            <v>m²</v>
          </cell>
          <cell r="D324">
            <v>100</v>
          </cell>
          <cell r="E324">
            <v>0</v>
          </cell>
          <cell r="F324">
            <v>0</v>
          </cell>
          <cell r="G324">
            <v>2</v>
          </cell>
          <cell r="H324">
            <v>1</v>
          </cell>
          <cell r="I324">
            <v>0</v>
          </cell>
          <cell r="J324">
            <v>0</v>
          </cell>
          <cell r="K324">
            <v>0</v>
          </cell>
          <cell r="L324">
            <v>0</v>
          </cell>
          <cell r="M324">
            <v>0</v>
          </cell>
          <cell r="N324">
            <v>28.376723076923064</v>
          </cell>
        </row>
        <row r="325">
          <cell r="A325" t="str">
            <v>Carpinteros</v>
          </cell>
          <cell r="B325" t="str">
            <v xml:space="preserve">M.O. CARPINTERÍA, CONFECCIÓN E INSTALACIÓN DE ESTRUCTURAS VARIAS  </v>
          </cell>
          <cell r="N325" t="str">
            <v>P. A.</v>
          </cell>
        </row>
        <row r="326">
          <cell r="A326" t="str">
            <v>Carpinteros</v>
          </cell>
          <cell r="B326" t="str">
            <v>M. O.1021-1 [1] Caballete asbesto, inst. alto 4 m.</v>
          </cell>
          <cell r="C326" t="str">
            <v>Ud</v>
          </cell>
          <cell r="D326">
            <v>57.69</v>
          </cell>
          <cell r="E326">
            <v>0</v>
          </cell>
          <cell r="F326">
            <v>0</v>
          </cell>
          <cell r="G326">
            <v>2</v>
          </cell>
          <cell r="H326">
            <v>1</v>
          </cell>
          <cell r="I326">
            <v>0</v>
          </cell>
          <cell r="J326">
            <v>0</v>
          </cell>
          <cell r="K326">
            <v>0</v>
          </cell>
          <cell r="L326">
            <v>0</v>
          </cell>
          <cell r="M326">
            <v>0</v>
          </cell>
          <cell r="N326">
            <v>49.188287531501238</v>
          </cell>
        </row>
        <row r="327">
          <cell r="A327" t="str">
            <v>Carpinteros</v>
          </cell>
          <cell r="B327" t="str">
            <v>M. O.1021-2 [2] Caballete zinc, inst. alto 4 m.</v>
          </cell>
          <cell r="C327" t="str">
            <v>m2</v>
          </cell>
          <cell r="D327">
            <v>42.31</v>
          </cell>
          <cell r="E327">
            <v>0</v>
          </cell>
          <cell r="F327">
            <v>0</v>
          </cell>
          <cell r="G327">
            <v>1</v>
          </cell>
          <cell r="H327">
            <v>1</v>
          </cell>
          <cell r="I327">
            <v>0</v>
          </cell>
          <cell r="J327">
            <v>0</v>
          </cell>
          <cell r="K327">
            <v>0</v>
          </cell>
          <cell r="L327">
            <v>0</v>
          </cell>
          <cell r="M327">
            <v>0</v>
          </cell>
          <cell r="N327">
            <v>49.660763958329532</v>
          </cell>
        </row>
        <row r="328">
          <cell r="A328" t="str">
            <v>Carpinteros</v>
          </cell>
          <cell r="B328" t="str">
            <v>M. O.1021-3 [3] Plancha asb. cem. 3'x6', con enlatado, inst. alto 4 m.</v>
          </cell>
          <cell r="C328" t="str">
            <v>Ud</v>
          </cell>
          <cell r="D328">
            <v>40.54</v>
          </cell>
          <cell r="E328">
            <v>0</v>
          </cell>
          <cell r="F328">
            <v>0</v>
          </cell>
          <cell r="G328">
            <v>2</v>
          </cell>
          <cell r="H328">
            <v>1</v>
          </cell>
          <cell r="I328">
            <v>0</v>
          </cell>
          <cell r="J328">
            <v>0</v>
          </cell>
          <cell r="K328">
            <v>0</v>
          </cell>
          <cell r="L328">
            <v>0</v>
          </cell>
          <cell r="M328">
            <v>0</v>
          </cell>
          <cell r="N328">
            <v>69.996850214413087</v>
          </cell>
        </row>
        <row r="329">
          <cell r="A329" t="str">
            <v>Carpinteros</v>
          </cell>
          <cell r="B329" t="str">
            <v>M. O.1021-4 [4] Plancha asb. cem. 3'x6', sin enlatado, inst. alto 4 m.</v>
          </cell>
          <cell r="C329" t="str">
            <v>Ud</v>
          </cell>
          <cell r="D329">
            <v>51.72</v>
          </cell>
          <cell r="E329">
            <v>0</v>
          </cell>
          <cell r="F329">
            <v>0</v>
          </cell>
          <cell r="G329">
            <v>2</v>
          </cell>
          <cell r="H329">
            <v>1</v>
          </cell>
          <cell r="I329">
            <v>0</v>
          </cell>
          <cell r="J329">
            <v>0</v>
          </cell>
          <cell r="K329">
            <v>0</v>
          </cell>
          <cell r="L329">
            <v>0</v>
          </cell>
          <cell r="M329">
            <v>0</v>
          </cell>
          <cell r="N329">
            <v>54.866053899696567</v>
          </cell>
        </row>
        <row r="330">
          <cell r="A330" t="str">
            <v>Carpinteros</v>
          </cell>
          <cell r="B330" t="str">
            <v>M. O.1021-5 [5] Plancha asb. cem. 3'x8', con enlatado, inst. alto 4 m.</v>
          </cell>
          <cell r="C330" t="str">
            <v>Ud</v>
          </cell>
          <cell r="D330">
            <v>35.71</v>
          </cell>
          <cell r="E330">
            <v>0</v>
          </cell>
          <cell r="F330">
            <v>0</v>
          </cell>
          <cell r="G330">
            <v>2</v>
          </cell>
          <cell r="H330">
            <v>1</v>
          </cell>
          <cell r="I330">
            <v>0</v>
          </cell>
          <cell r="J330">
            <v>0</v>
          </cell>
          <cell r="K330">
            <v>0</v>
          </cell>
          <cell r="L330">
            <v>0</v>
          </cell>
          <cell r="M330">
            <v>0</v>
          </cell>
          <cell r="N330">
            <v>79.464360338625212</v>
          </cell>
        </row>
        <row r="331">
          <cell r="A331" t="str">
            <v>Carpinteros</v>
          </cell>
          <cell r="B331" t="str">
            <v>M. O.1021-6 [6] Plancha asb. cem. 3'x8', sin enlatado, inst. alto 4 m.</v>
          </cell>
          <cell r="C331" t="str">
            <v>Ud</v>
          </cell>
          <cell r="D331">
            <v>40.54</v>
          </cell>
          <cell r="E331">
            <v>0</v>
          </cell>
          <cell r="F331">
            <v>0</v>
          </cell>
          <cell r="G331">
            <v>2</v>
          </cell>
          <cell r="H331">
            <v>1</v>
          </cell>
          <cell r="I331">
            <v>0</v>
          </cell>
          <cell r="J331">
            <v>0</v>
          </cell>
          <cell r="K331">
            <v>0</v>
          </cell>
          <cell r="L331">
            <v>0</v>
          </cell>
          <cell r="M331">
            <v>0</v>
          </cell>
          <cell r="N331">
            <v>69.996850214413087</v>
          </cell>
        </row>
        <row r="332">
          <cell r="A332" t="str">
            <v>Carpinteros</v>
          </cell>
          <cell r="B332" t="str">
            <v>M. O.1021-7 [7] Plancha Sisal cemento 3x2, con enlatado, inst. alto 4 m.</v>
          </cell>
          <cell r="C332" t="str">
            <v>Ud</v>
          </cell>
          <cell r="D332">
            <v>24.19</v>
          </cell>
          <cell r="E332">
            <v>0</v>
          </cell>
          <cell r="F332">
            <v>0</v>
          </cell>
          <cell r="G332">
            <v>2</v>
          </cell>
          <cell r="H332">
            <v>1</v>
          </cell>
          <cell r="I332">
            <v>0</v>
          </cell>
          <cell r="J332">
            <v>0</v>
          </cell>
          <cell r="K332">
            <v>0</v>
          </cell>
          <cell r="L332">
            <v>0</v>
          </cell>
          <cell r="M332">
            <v>0</v>
          </cell>
          <cell r="N332">
            <v>117.30766050815652</v>
          </cell>
        </row>
        <row r="333">
          <cell r="A333" t="str">
            <v>Carpinteros</v>
          </cell>
          <cell r="B333" t="str">
            <v>M. O.1021-8 [8] Plancha zinc, con enlatado, inst. alto 4 m.</v>
          </cell>
          <cell r="C333" t="str">
            <v>m2</v>
          </cell>
          <cell r="D333">
            <v>45.46</v>
          </cell>
          <cell r="E333">
            <v>0</v>
          </cell>
          <cell r="F333">
            <v>0</v>
          </cell>
          <cell r="G333">
            <v>2</v>
          </cell>
          <cell r="H333">
            <v>1</v>
          </cell>
          <cell r="I333">
            <v>0</v>
          </cell>
          <cell r="J333">
            <v>0</v>
          </cell>
          <cell r="K333">
            <v>0</v>
          </cell>
          <cell r="L333">
            <v>0</v>
          </cell>
          <cell r="M333">
            <v>0</v>
          </cell>
          <cell r="N333">
            <v>62.42130021320515</v>
          </cell>
        </row>
        <row r="334">
          <cell r="A334" t="str">
            <v>Carpinteros</v>
          </cell>
          <cell r="B334" t="str">
            <v>M. O.1021-9 [9] Plancha zinc, sin enlatado, inst. alto 4 m.</v>
          </cell>
          <cell r="C334" t="str">
            <v>m2</v>
          </cell>
          <cell r="D334">
            <v>75</v>
          </cell>
          <cell r="E334">
            <v>0</v>
          </cell>
          <cell r="F334">
            <v>0</v>
          </cell>
          <cell r="G334">
            <v>2</v>
          </cell>
          <cell r="H334">
            <v>1</v>
          </cell>
          <cell r="I334">
            <v>0</v>
          </cell>
          <cell r="J334">
            <v>0</v>
          </cell>
          <cell r="K334">
            <v>0</v>
          </cell>
          <cell r="L334">
            <v>0</v>
          </cell>
          <cell r="M334">
            <v>0</v>
          </cell>
          <cell r="N334">
            <v>37.835630769230754</v>
          </cell>
        </row>
        <row r="335">
          <cell r="A335" t="str">
            <v>Carpinteros</v>
          </cell>
          <cell r="B335" t="str">
            <v>M. O.1021-10 [10] Tijerilla atornillada p/c p2 madera utiliz., conf. e inst.</v>
          </cell>
          <cell r="C335" t="str">
            <v>P²</v>
          </cell>
          <cell r="D335">
            <v>57.69</v>
          </cell>
          <cell r="E335">
            <v>0</v>
          </cell>
          <cell r="F335">
            <v>0</v>
          </cell>
          <cell r="G335">
            <v>2</v>
          </cell>
          <cell r="H335">
            <v>1</v>
          </cell>
          <cell r="I335">
            <v>0</v>
          </cell>
          <cell r="J335">
            <v>0</v>
          </cell>
          <cell r="K335">
            <v>0</v>
          </cell>
          <cell r="L335">
            <v>0</v>
          </cell>
          <cell r="M335">
            <v>0</v>
          </cell>
          <cell r="N335">
            <v>49.188287531501238</v>
          </cell>
        </row>
        <row r="336">
          <cell r="A336" t="str">
            <v>Carpinteros</v>
          </cell>
          <cell r="B336" t="str">
            <v>M. O.1021-11 [11] Tijerilla clavada p/c p2 madera utiliz., conf. e inst.</v>
          </cell>
          <cell r="C336" t="str">
            <v>P²</v>
          </cell>
          <cell r="D336">
            <v>100</v>
          </cell>
          <cell r="E336">
            <v>0</v>
          </cell>
          <cell r="F336">
            <v>0</v>
          </cell>
          <cell r="G336">
            <v>2</v>
          </cell>
          <cell r="H336">
            <v>1</v>
          </cell>
          <cell r="I336">
            <v>0</v>
          </cell>
          <cell r="J336">
            <v>0</v>
          </cell>
          <cell r="K336">
            <v>0</v>
          </cell>
          <cell r="L336">
            <v>0</v>
          </cell>
          <cell r="M336">
            <v>0</v>
          </cell>
          <cell r="N336">
            <v>28.376723076923064</v>
          </cell>
        </row>
        <row r="337">
          <cell r="A337" t="str">
            <v>Carpinteros</v>
          </cell>
          <cell r="B337" t="str">
            <v xml:space="preserve">M.O. CARPINTERÍA, CONFECCIÓN E INSTALACIÓN DE FALSO PISO  </v>
          </cell>
          <cell r="N337" t="str">
            <v>P. A.</v>
          </cell>
        </row>
        <row r="338">
          <cell r="A338" t="str">
            <v>Carpinteros</v>
          </cell>
          <cell r="B338" t="str">
            <v>M. O.1022-1 [1] Falso piso &gt;2.75 hasta 3.00 m. alto o vuelo cont.</v>
          </cell>
          <cell r="C338" t="str">
            <v>m²</v>
          </cell>
          <cell r="D338">
            <v>17.440000000000001</v>
          </cell>
          <cell r="E338">
            <v>0</v>
          </cell>
          <cell r="F338">
            <v>0</v>
          </cell>
          <cell r="G338">
            <v>2</v>
          </cell>
          <cell r="H338">
            <v>1</v>
          </cell>
          <cell r="I338">
            <v>0</v>
          </cell>
          <cell r="J338">
            <v>0</v>
          </cell>
          <cell r="K338">
            <v>0</v>
          </cell>
          <cell r="L338">
            <v>0</v>
          </cell>
          <cell r="M338">
            <v>0</v>
          </cell>
          <cell r="N338">
            <v>162.71056810162307</v>
          </cell>
        </row>
        <row r="339">
          <cell r="A339" t="str">
            <v>Carpinteros</v>
          </cell>
          <cell r="B339" t="str">
            <v>M. O.1022-2 [2] Falso piso &gt;3.00 hasta 4.00 m. alto o vuelo cont.</v>
          </cell>
          <cell r="C339" t="str">
            <v>m²</v>
          </cell>
          <cell r="D339">
            <v>15.15</v>
          </cell>
          <cell r="E339">
            <v>0</v>
          </cell>
          <cell r="F339">
            <v>0</v>
          </cell>
          <cell r="G339">
            <v>1</v>
          </cell>
          <cell r="H339">
            <v>1</v>
          </cell>
          <cell r="I339">
            <v>0</v>
          </cell>
          <cell r="J339">
            <v>0</v>
          </cell>
          <cell r="K339">
            <v>0</v>
          </cell>
          <cell r="L339">
            <v>0</v>
          </cell>
          <cell r="M339">
            <v>0</v>
          </cell>
          <cell r="N339">
            <v>138.68956587966485</v>
          </cell>
        </row>
        <row r="340">
          <cell r="A340" t="str">
            <v>Carpinteros</v>
          </cell>
          <cell r="B340" t="str">
            <v>M. O.1022-3 [3] Falso piso &gt;4.00 hasta 5.00 m. alto o vuelo cont.</v>
          </cell>
          <cell r="C340" t="str">
            <v>m²</v>
          </cell>
          <cell r="D340">
            <v>13.51</v>
          </cell>
          <cell r="E340">
            <v>0</v>
          </cell>
          <cell r="F340">
            <v>0</v>
          </cell>
          <cell r="G340">
            <v>2</v>
          </cell>
          <cell r="H340">
            <v>1</v>
          </cell>
          <cell r="I340">
            <v>0</v>
          </cell>
          <cell r="J340">
            <v>0</v>
          </cell>
          <cell r="K340">
            <v>0</v>
          </cell>
          <cell r="L340">
            <v>0</v>
          </cell>
          <cell r="M340">
            <v>0</v>
          </cell>
          <cell r="N340">
            <v>210.04236178329433</v>
          </cell>
        </row>
        <row r="341">
          <cell r="A341" t="str">
            <v>Carpinteros</v>
          </cell>
          <cell r="B341" t="str">
            <v>M. O.1022-4 [4] Falso piso &gt;5.00 hasta 6.00 m. alto o vuelo cont.</v>
          </cell>
          <cell r="C341" t="str">
            <v>m²</v>
          </cell>
          <cell r="D341">
            <v>12.1</v>
          </cell>
          <cell r="E341">
            <v>0</v>
          </cell>
          <cell r="F341">
            <v>0</v>
          </cell>
          <cell r="G341">
            <v>2</v>
          </cell>
          <cell r="H341">
            <v>1</v>
          </cell>
          <cell r="I341">
            <v>0</v>
          </cell>
          <cell r="J341">
            <v>0</v>
          </cell>
          <cell r="K341">
            <v>0</v>
          </cell>
          <cell r="L341">
            <v>0</v>
          </cell>
          <cell r="M341">
            <v>0</v>
          </cell>
          <cell r="N341">
            <v>234.51837253655424</v>
          </cell>
        </row>
        <row r="342">
          <cell r="A342" t="str">
            <v>Carpinteros</v>
          </cell>
          <cell r="B342" t="str">
            <v>M. O.1022-5 [5] Falso piso 3 ó más aguas.</v>
          </cell>
          <cell r="C342" t="str">
            <v>m²</v>
          </cell>
          <cell r="D342">
            <v>7.69</v>
          </cell>
          <cell r="E342">
            <v>0</v>
          </cell>
          <cell r="F342">
            <v>0</v>
          </cell>
          <cell r="G342">
            <v>2</v>
          </cell>
          <cell r="H342">
            <v>1</v>
          </cell>
          <cell r="I342">
            <v>0</v>
          </cell>
          <cell r="J342">
            <v>0</v>
          </cell>
          <cell r="K342">
            <v>0</v>
          </cell>
          <cell r="L342">
            <v>0</v>
          </cell>
          <cell r="M342">
            <v>0</v>
          </cell>
          <cell r="N342">
            <v>369.00810243072902</v>
          </cell>
        </row>
        <row r="343">
          <cell r="A343" t="str">
            <v>Carpinteros</v>
          </cell>
          <cell r="B343" t="str">
            <v>M. O.1022-6 [6] Falso piso forma especial</v>
          </cell>
          <cell r="C343" t="str">
            <v>m²</v>
          </cell>
          <cell r="D343" t="str">
            <v>P. A.</v>
          </cell>
          <cell r="E343">
            <v>0</v>
          </cell>
          <cell r="F343">
            <v>0</v>
          </cell>
          <cell r="G343">
            <v>2</v>
          </cell>
          <cell r="H343">
            <v>1</v>
          </cell>
          <cell r="I343">
            <v>0</v>
          </cell>
          <cell r="J343">
            <v>0</v>
          </cell>
          <cell r="K343">
            <v>0</v>
          </cell>
          <cell r="L343">
            <v>0</v>
          </cell>
          <cell r="M343">
            <v>0</v>
          </cell>
          <cell r="N343" t="str">
            <v>P. A.</v>
          </cell>
        </row>
        <row r="344">
          <cell r="A344" t="str">
            <v>Carpinteros</v>
          </cell>
          <cell r="B344" t="str">
            <v>M. O.1022-7 [7] Falso piso hasta 2.75 m. alto o vuelo cont.</v>
          </cell>
          <cell r="C344" t="str">
            <v>m²</v>
          </cell>
          <cell r="D344">
            <v>20</v>
          </cell>
          <cell r="E344">
            <v>0</v>
          </cell>
          <cell r="F344">
            <v>0</v>
          </cell>
          <cell r="G344">
            <v>2</v>
          </cell>
          <cell r="H344">
            <v>1</v>
          </cell>
          <cell r="I344">
            <v>0</v>
          </cell>
          <cell r="J344">
            <v>0</v>
          </cell>
          <cell r="K344">
            <v>0</v>
          </cell>
          <cell r="L344">
            <v>0</v>
          </cell>
          <cell r="M344">
            <v>0</v>
          </cell>
          <cell r="N344">
            <v>141.88361538461533</v>
          </cell>
        </row>
        <row r="345">
          <cell r="A345" t="str">
            <v>Carpinteros</v>
          </cell>
          <cell r="B345" t="str">
            <v>M. O.1022-8 [8] Vuelo .10 m. (no cont. falso piso)</v>
          </cell>
          <cell r="C345" t="str">
            <v>m</v>
          </cell>
          <cell r="D345">
            <v>57.69</v>
          </cell>
          <cell r="E345">
            <v>0</v>
          </cell>
          <cell r="F345">
            <v>0</v>
          </cell>
          <cell r="G345">
            <v>2</v>
          </cell>
          <cell r="H345">
            <v>1</v>
          </cell>
          <cell r="I345">
            <v>0</v>
          </cell>
          <cell r="J345">
            <v>0</v>
          </cell>
          <cell r="K345">
            <v>0</v>
          </cell>
          <cell r="L345">
            <v>0</v>
          </cell>
          <cell r="M345">
            <v>0</v>
          </cell>
          <cell r="N345">
            <v>49.188287531501238</v>
          </cell>
        </row>
        <row r="346">
          <cell r="A346" t="str">
            <v>Carpinteros</v>
          </cell>
          <cell r="B346" t="str">
            <v>M. O.1022-9 [9] Vuelo .20 m. (no cont. falso piso)</v>
          </cell>
          <cell r="C346" t="str">
            <v>m</v>
          </cell>
          <cell r="D346">
            <v>28.85</v>
          </cell>
          <cell r="E346">
            <v>0</v>
          </cell>
          <cell r="F346">
            <v>0</v>
          </cell>
          <cell r="G346">
            <v>2</v>
          </cell>
          <cell r="H346">
            <v>1</v>
          </cell>
          <cell r="I346">
            <v>0</v>
          </cell>
          <cell r="J346">
            <v>0</v>
          </cell>
          <cell r="K346">
            <v>0</v>
          </cell>
          <cell r="L346">
            <v>0</v>
          </cell>
          <cell r="M346">
            <v>0</v>
          </cell>
          <cell r="N346">
            <v>98.359525396613734</v>
          </cell>
        </row>
        <row r="347">
          <cell r="A347" t="str">
            <v>Carpinteros</v>
          </cell>
          <cell r="B347" t="str">
            <v>M. O.1022-10 [10] Vuelo .30 m. (no cont. falso piso)</v>
          </cell>
          <cell r="C347" t="str">
            <v>m</v>
          </cell>
          <cell r="D347">
            <v>19.23</v>
          </cell>
          <cell r="E347">
            <v>0</v>
          </cell>
          <cell r="F347">
            <v>0</v>
          </cell>
          <cell r="G347">
            <v>2</v>
          </cell>
          <cell r="H347">
            <v>1</v>
          </cell>
          <cell r="I347">
            <v>0</v>
          </cell>
          <cell r="J347">
            <v>0</v>
          </cell>
          <cell r="K347">
            <v>0</v>
          </cell>
          <cell r="L347">
            <v>0</v>
          </cell>
          <cell r="M347">
            <v>0</v>
          </cell>
          <cell r="N347">
            <v>147.56486259450369</v>
          </cell>
        </row>
        <row r="348">
          <cell r="A348" t="str">
            <v>Carpinteros</v>
          </cell>
          <cell r="B348" t="str">
            <v>M. O.1022-11 [11] Vuelo .40 m. (no cont. falso piso)</v>
          </cell>
          <cell r="C348" t="str">
            <v>m</v>
          </cell>
          <cell r="D348">
            <v>14.42</v>
          </cell>
          <cell r="E348">
            <v>0</v>
          </cell>
          <cell r="F348">
            <v>0</v>
          </cell>
          <cell r="G348">
            <v>2</v>
          </cell>
          <cell r="H348">
            <v>1</v>
          </cell>
          <cell r="I348">
            <v>0</v>
          </cell>
          <cell r="J348">
            <v>0</v>
          </cell>
          <cell r="K348">
            <v>0</v>
          </cell>
          <cell r="L348">
            <v>0</v>
          </cell>
          <cell r="M348">
            <v>0</v>
          </cell>
          <cell r="N348">
            <v>196.7872612824068</v>
          </cell>
        </row>
        <row r="349">
          <cell r="A349" t="str">
            <v>Carpinteros</v>
          </cell>
          <cell r="B349" t="str">
            <v>M. O.1022-12 [12] Vuelo .50 hasta .90 m. (no cont. falso piso)</v>
          </cell>
          <cell r="C349" t="str">
            <v>m</v>
          </cell>
          <cell r="D349">
            <v>11.54</v>
          </cell>
          <cell r="E349">
            <v>0</v>
          </cell>
          <cell r="F349">
            <v>0</v>
          </cell>
          <cell r="G349">
            <v>2</v>
          </cell>
          <cell r="H349">
            <v>1</v>
          </cell>
          <cell r="I349">
            <v>0</v>
          </cell>
          <cell r="J349">
            <v>0</v>
          </cell>
          <cell r="K349">
            <v>0</v>
          </cell>
          <cell r="L349">
            <v>0</v>
          </cell>
          <cell r="M349">
            <v>0</v>
          </cell>
          <cell r="N349">
            <v>245.89881349153436</v>
          </cell>
        </row>
        <row r="350">
          <cell r="A350" t="str">
            <v>Carpinteros</v>
          </cell>
          <cell r="B350" t="str">
            <v>M. O.1022-13 [13] Vuelo 1.00 m. en adelante = Falso piso</v>
          </cell>
          <cell r="C350" t="str">
            <v>m²</v>
          </cell>
          <cell r="D350">
            <v>20</v>
          </cell>
          <cell r="E350">
            <v>0</v>
          </cell>
          <cell r="F350">
            <v>0</v>
          </cell>
          <cell r="G350">
            <v>2</v>
          </cell>
          <cell r="H350">
            <v>1</v>
          </cell>
          <cell r="I350">
            <v>0</v>
          </cell>
          <cell r="J350">
            <v>0</v>
          </cell>
          <cell r="K350">
            <v>0</v>
          </cell>
          <cell r="L350">
            <v>0</v>
          </cell>
          <cell r="M350">
            <v>0</v>
          </cell>
          <cell r="N350">
            <v>141.88361538461533</v>
          </cell>
        </row>
        <row r="351">
          <cell r="A351" t="str">
            <v>Carpinteros</v>
          </cell>
          <cell r="B351" t="str">
            <v>M. O.1022-14 [14] Vuelo con ménsula</v>
          </cell>
          <cell r="C351" t="str">
            <v>Ud</v>
          </cell>
          <cell r="D351" t="str">
            <v>P. A.</v>
          </cell>
          <cell r="E351">
            <v>0</v>
          </cell>
          <cell r="F351">
            <v>0</v>
          </cell>
          <cell r="G351">
            <v>2</v>
          </cell>
          <cell r="H351">
            <v>1</v>
          </cell>
          <cell r="I351">
            <v>0</v>
          </cell>
          <cell r="J351">
            <v>0</v>
          </cell>
          <cell r="K351">
            <v>0</v>
          </cell>
          <cell r="L351">
            <v>0</v>
          </cell>
          <cell r="M351">
            <v>0</v>
          </cell>
          <cell r="N351" t="str">
            <v>P. A.</v>
          </cell>
        </row>
        <row r="352">
          <cell r="A352" t="str">
            <v>Carpinteros</v>
          </cell>
          <cell r="B352" t="str">
            <v xml:space="preserve">M.O. CARPINTERÍA, CONFECCIÓN E INSTALACIÓN DE MOLDE DE MUROS  </v>
          </cell>
          <cell r="N352" t="str">
            <v>P. A.</v>
          </cell>
        </row>
        <row r="353">
          <cell r="A353" t="str">
            <v>Carpinteros</v>
          </cell>
          <cell r="B353" t="str">
            <v>M. O.1023-1 [1] Molde pref. múlt., transp. mecán., c/cara instalada</v>
          </cell>
          <cell r="C353" t="str">
            <v>m²</v>
          </cell>
          <cell r="D353">
            <v>75</v>
          </cell>
          <cell r="E353">
            <v>0</v>
          </cell>
          <cell r="F353">
            <v>0</v>
          </cell>
          <cell r="G353">
            <v>2</v>
          </cell>
          <cell r="H353">
            <v>1</v>
          </cell>
          <cell r="I353">
            <v>0</v>
          </cell>
          <cell r="J353">
            <v>0</v>
          </cell>
          <cell r="K353">
            <v>0</v>
          </cell>
          <cell r="L353">
            <v>0</v>
          </cell>
          <cell r="M353">
            <v>0</v>
          </cell>
          <cell r="N353">
            <v>37.835630769230754</v>
          </cell>
        </row>
        <row r="354">
          <cell r="A354" t="str">
            <v>Carpinteros</v>
          </cell>
          <cell r="B354" t="str">
            <v>M. O.1023-2 [2] Muro H.A. c/cara lisa, confección</v>
          </cell>
          <cell r="C354" t="str">
            <v>m²</v>
          </cell>
          <cell r="D354">
            <v>16.670000000000002</v>
          </cell>
          <cell r="E354">
            <v>0</v>
          </cell>
          <cell r="F354">
            <v>0</v>
          </cell>
          <cell r="G354">
            <v>2</v>
          </cell>
          <cell r="H354">
            <v>1</v>
          </cell>
          <cell r="I354">
            <v>0</v>
          </cell>
          <cell r="J354">
            <v>0</v>
          </cell>
          <cell r="K354">
            <v>0</v>
          </cell>
          <cell r="L354">
            <v>0</v>
          </cell>
          <cell r="M354">
            <v>0</v>
          </cell>
          <cell r="N354">
            <v>170.22629320289778</v>
          </cell>
        </row>
        <row r="355">
          <cell r="A355" t="str">
            <v>Carpinteros</v>
          </cell>
          <cell r="B355" t="str">
            <v>M. O.1023-3 [3] Muro H.A. c/cara lisa, instalación</v>
          </cell>
          <cell r="C355" t="str">
            <v>m²</v>
          </cell>
          <cell r="D355">
            <v>13.27</v>
          </cell>
          <cell r="E355">
            <v>0</v>
          </cell>
          <cell r="F355">
            <v>0</v>
          </cell>
          <cell r="G355">
            <v>2</v>
          </cell>
          <cell r="H355">
            <v>1</v>
          </cell>
          <cell r="I355">
            <v>0</v>
          </cell>
          <cell r="J355">
            <v>0</v>
          </cell>
          <cell r="K355">
            <v>0</v>
          </cell>
          <cell r="L355">
            <v>0</v>
          </cell>
          <cell r="M355">
            <v>0</v>
          </cell>
          <cell r="N355">
            <v>213.84116862790552</v>
          </cell>
        </row>
        <row r="356">
          <cell r="A356" t="str">
            <v>Carpinteros</v>
          </cell>
          <cell r="B356" t="str">
            <v xml:space="preserve">M.O. CARPINTERÍA, CONFECCIÓN E INSTALACIÓN DE MOLDE DEESTRUCTURAS VARIAS  </v>
          </cell>
          <cell r="N356" t="str">
            <v>P. A.</v>
          </cell>
        </row>
        <row r="357">
          <cell r="A357" t="str">
            <v>Carpinteros</v>
          </cell>
          <cell r="B357" t="str">
            <v>M. O.1024-1 [1] Antepecho hasta .5 m.; cada .1 m. altura, conf.</v>
          </cell>
          <cell r="C357" t="str">
            <v>m²</v>
          </cell>
          <cell r="D357">
            <v>57.69</v>
          </cell>
          <cell r="E357">
            <v>0</v>
          </cell>
          <cell r="F357">
            <v>0</v>
          </cell>
          <cell r="G357">
            <v>2</v>
          </cell>
          <cell r="H357">
            <v>1</v>
          </cell>
          <cell r="I357">
            <v>0</v>
          </cell>
          <cell r="J357">
            <v>0</v>
          </cell>
          <cell r="K357">
            <v>0</v>
          </cell>
          <cell r="L357">
            <v>0</v>
          </cell>
          <cell r="M357">
            <v>0</v>
          </cell>
          <cell r="N357">
            <v>49.188287531501238</v>
          </cell>
        </row>
        <row r="358">
          <cell r="A358" t="str">
            <v>Carpinteros</v>
          </cell>
          <cell r="B358" t="str">
            <v>M. O.1024-2 [2] Arco hasta .2 fondo y hasta .3 m. radio, conf. e inst.</v>
          </cell>
          <cell r="C358" t="str">
            <v>m²</v>
          </cell>
          <cell r="D358">
            <v>6.1</v>
          </cell>
          <cell r="E358">
            <v>0</v>
          </cell>
          <cell r="F358">
            <v>0</v>
          </cell>
          <cell r="G358">
            <v>2</v>
          </cell>
          <cell r="H358">
            <v>1</v>
          </cell>
          <cell r="I358">
            <v>0</v>
          </cell>
          <cell r="J358">
            <v>0</v>
          </cell>
          <cell r="K358">
            <v>0</v>
          </cell>
          <cell r="L358">
            <v>0</v>
          </cell>
          <cell r="M358">
            <v>0</v>
          </cell>
          <cell r="N358">
            <v>465.19218158890271</v>
          </cell>
        </row>
        <row r="359">
          <cell r="A359" t="str">
            <v>Carpinteros</v>
          </cell>
          <cell r="B359" t="str">
            <v>M. O.1024-3 [3] Otros arcos</v>
          </cell>
          <cell r="C359" t="str">
            <v>m²</v>
          </cell>
          <cell r="D359" t="str">
            <v>P. A.</v>
          </cell>
          <cell r="E359">
            <v>0</v>
          </cell>
          <cell r="F359">
            <v>0</v>
          </cell>
          <cell r="G359">
            <v>2</v>
          </cell>
          <cell r="H359">
            <v>1</v>
          </cell>
          <cell r="I359">
            <v>0</v>
          </cell>
          <cell r="J359">
            <v>0</v>
          </cell>
          <cell r="K359">
            <v>0</v>
          </cell>
          <cell r="L359">
            <v>0</v>
          </cell>
          <cell r="M359">
            <v>0</v>
          </cell>
          <cell r="N359" t="str">
            <v>P. A.</v>
          </cell>
        </row>
        <row r="360">
          <cell r="A360" t="str">
            <v>Carpinteros</v>
          </cell>
          <cell r="B360" t="str">
            <v>M. O.1024-4 [4] Rampa lisa</v>
          </cell>
          <cell r="C360" t="str">
            <v>m²</v>
          </cell>
          <cell r="D360">
            <v>6.1</v>
          </cell>
          <cell r="E360">
            <v>0</v>
          </cell>
          <cell r="F360">
            <v>0</v>
          </cell>
          <cell r="G360">
            <v>2</v>
          </cell>
          <cell r="H360">
            <v>1</v>
          </cell>
          <cell r="I360">
            <v>0</v>
          </cell>
          <cell r="J360">
            <v>0</v>
          </cell>
          <cell r="K360">
            <v>0</v>
          </cell>
          <cell r="L360">
            <v>0</v>
          </cell>
          <cell r="M360">
            <v>0</v>
          </cell>
          <cell r="N360">
            <v>465.19218158890271</v>
          </cell>
        </row>
        <row r="361">
          <cell r="A361" t="str">
            <v>Carpinteros</v>
          </cell>
          <cell r="B361" t="str">
            <v>M. O.1024-5 [5] Rampa otro tipo no especif.</v>
          </cell>
          <cell r="C361" t="str">
            <v>m</v>
          </cell>
          <cell r="D361" t="str">
            <v>P. A.</v>
          </cell>
          <cell r="E361">
            <v>0</v>
          </cell>
          <cell r="F361">
            <v>0</v>
          </cell>
          <cell r="G361">
            <v>2</v>
          </cell>
          <cell r="H361">
            <v>1</v>
          </cell>
          <cell r="I361">
            <v>0</v>
          </cell>
          <cell r="J361">
            <v>0</v>
          </cell>
          <cell r="K361">
            <v>0</v>
          </cell>
          <cell r="L361">
            <v>0</v>
          </cell>
          <cell r="M361">
            <v>0</v>
          </cell>
          <cell r="N361" t="str">
            <v>P. A.</v>
          </cell>
        </row>
        <row r="362">
          <cell r="A362" t="str">
            <v>Carpinteros</v>
          </cell>
          <cell r="B362" t="str">
            <v xml:space="preserve">M.O. CARPINTERÍA, TRABAJOS DE TERMINACIÓN  </v>
          </cell>
          <cell r="N362" t="str">
            <v>P. A.</v>
          </cell>
        </row>
        <row r="363">
          <cell r="A363" t="str">
            <v>Carpinteros</v>
          </cell>
          <cell r="B363" t="str">
            <v>M. O.1025-1 [1] Cielo raso de asbesto en cuadros 2'x2'</v>
          </cell>
          <cell r="C363" t="str">
            <v>m²</v>
          </cell>
          <cell r="D363">
            <v>11.11</v>
          </cell>
          <cell r="E363">
            <v>0</v>
          </cell>
          <cell r="F363">
            <v>0</v>
          </cell>
          <cell r="G363">
            <v>2</v>
          </cell>
          <cell r="H363">
            <v>1</v>
          </cell>
          <cell r="I363">
            <v>0</v>
          </cell>
          <cell r="J363">
            <v>0</v>
          </cell>
          <cell r="K363">
            <v>0</v>
          </cell>
          <cell r="L363">
            <v>0</v>
          </cell>
          <cell r="M363">
            <v>0</v>
          </cell>
          <cell r="N363">
            <v>255.41604929723729</v>
          </cell>
        </row>
        <row r="364">
          <cell r="A364" t="str">
            <v>Carpinteros</v>
          </cell>
          <cell r="B364" t="str">
            <v>M. O.1025-2 [2] Cielo raso de cartón acústico, encostillado</v>
          </cell>
          <cell r="C364" t="str">
            <v>m²</v>
          </cell>
          <cell r="D364">
            <v>11.11</v>
          </cell>
          <cell r="E364">
            <v>0</v>
          </cell>
          <cell r="F364">
            <v>0</v>
          </cell>
          <cell r="G364">
            <v>2</v>
          </cell>
          <cell r="H364">
            <v>1</v>
          </cell>
          <cell r="I364">
            <v>0</v>
          </cell>
          <cell r="J364">
            <v>0</v>
          </cell>
          <cell r="K364">
            <v>0</v>
          </cell>
          <cell r="L364">
            <v>0</v>
          </cell>
          <cell r="M364">
            <v>0</v>
          </cell>
          <cell r="N364">
            <v>255.41604929723729</v>
          </cell>
        </row>
        <row r="365">
          <cell r="A365" t="str">
            <v>Carpinteros</v>
          </cell>
          <cell r="B365" t="str">
            <v>M. O.1025-3 [3] Cielo raso de plywood en cuadros 2'x2'</v>
          </cell>
          <cell r="C365" t="str">
            <v>m²</v>
          </cell>
          <cell r="D365">
            <v>12.1</v>
          </cell>
          <cell r="E365">
            <v>0</v>
          </cell>
          <cell r="F365">
            <v>0</v>
          </cell>
          <cell r="G365">
            <v>2</v>
          </cell>
          <cell r="H365">
            <v>1</v>
          </cell>
          <cell r="I365">
            <v>0</v>
          </cell>
          <cell r="J365">
            <v>0</v>
          </cell>
          <cell r="K365">
            <v>0</v>
          </cell>
          <cell r="L365">
            <v>0</v>
          </cell>
          <cell r="M365">
            <v>0</v>
          </cell>
          <cell r="N365">
            <v>234.51837253655424</v>
          </cell>
        </row>
        <row r="366">
          <cell r="A366" t="str">
            <v>Carpinteros</v>
          </cell>
          <cell r="B366" t="str">
            <v>M. O.1025-4 [4] Cielo raso de plywood o cartón piedra</v>
          </cell>
          <cell r="C366" t="str">
            <v>m²</v>
          </cell>
          <cell r="D366">
            <v>15.15</v>
          </cell>
          <cell r="E366">
            <v>0</v>
          </cell>
          <cell r="F366">
            <v>0</v>
          </cell>
          <cell r="G366">
            <v>2</v>
          </cell>
          <cell r="H366">
            <v>1</v>
          </cell>
          <cell r="I366">
            <v>0</v>
          </cell>
          <cell r="J366">
            <v>0</v>
          </cell>
          <cell r="K366">
            <v>0</v>
          </cell>
          <cell r="L366">
            <v>0</v>
          </cell>
          <cell r="M366">
            <v>0</v>
          </cell>
          <cell r="N366">
            <v>187.30510281797402</v>
          </cell>
        </row>
        <row r="367">
          <cell r="A367" t="str">
            <v>Carpinteros</v>
          </cell>
          <cell r="B367" t="str">
            <v>M. O.1025-5 [5] Conf. Puerta biselada clavada</v>
          </cell>
          <cell r="C367" t="str">
            <v>Ud</v>
          </cell>
          <cell r="D367">
            <v>51.72</v>
          </cell>
          <cell r="E367">
            <v>0</v>
          </cell>
          <cell r="F367">
            <v>0</v>
          </cell>
          <cell r="G367">
            <v>2</v>
          </cell>
          <cell r="H367">
            <v>1</v>
          </cell>
          <cell r="I367">
            <v>0</v>
          </cell>
          <cell r="J367">
            <v>0</v>
          </cell>
          <cell r="K367">
            <v>0</v>
          </cell>
          <cell r="L367">
            <v>0</v>
          </cell>
          <cell r="M367">
            <v>0</v>
          </cell>
          <cell r="N367">
            <v>54.866053899696567</v>
          </cell>
        </row>
        <row r="368">
          <cell r="A368" t="str">
            <v>Carpinteros</v>
          </cell>
          <cell r="B368" t="str">
            <v>M. O.1025-6 [6] Conf. Puerta clavada</v>
          </cell>
          <cell r="C368" t="str">
            <v>p²</v>
          </cell>
          <cell r="D368">
            <v>100</v>
          </cell>
          <cell r="E368">
            <v>0</v>
          </cell>
          <cell r="F368">
            <v>0</v>
          </cell>
          <cell r="G368">
            <v>2</v>
          </cell>
          <cell r="H368">
            <v>1</v>
          </cell>
          <cell r="I368">
            <v>0</v>
          </cell>
          <cell r="J368">
            <v>0</v>
          </cell>
          <cell r="K368">
            <v>0</v>
          </cell>
          <cell r="L368">
            <v>0</v>
          </cell>
          <cell r="M368">
            <v>0</v>
          </cell>
          <cell r="N368">
            <v>28.376723076923064</v>
          </cell>
        </row>
        <row r="369">
          <cell r="A369" t="str">
            <v>Carpinteros</v>
          </cell>
          <cell r="B369" t="str">
            <v>M. O.1025-7 [7] Conf. Puerta en plumilla</v>
          </cell>
          <cell r="C369" t="str">
            <v>p²</v>
          </cell>
          <cell r="D369">
            <v>51.72</v>
          </cell>
          <cell r="E369">
            <v>0</v>
          </cell>
          <cell r="F369">
            <v>0</v>
          </cell>
          <cell r="G369">
            <v>2</v>
          </cell>
          <cell r="H369">
            <v>1</v>
          </cell>
          <cell r="I369">
            <v>0</v>
          </cell>
          <cell r="J369">
            <v>0</v>
          </cell>
          <cell r="K369">
            <v>0</v>
          </cell>
          <cell r="L369">
            <v>0</v>
          </cell>
          <cell r="M369">
            <v>0</v>
          </cell>
          <cell r="N369">
            <v>54.866053899696567</v>
          </cell>
        </row>
        <row r="370">
          <cell r="A370" t="str">
            <v>Carpinteros</v>
          </cell>
          <cell r="B370" t="str">
            <v>M. O.1025-8 [8] Conf. Puerta forrada en zinc</v>
          </cell>
          <cell r="C370" t="str">
            <v>p²</v>
          </cell>
          <cell r="D370">
            <v>40.54</v>
          </cell>
          <cell r="E370">
            <v>0</v>
          </cell>
          <cell r="F370">
            <v>0</v>
          </cell>
          <cell r="G370">
            <v>2</v>
          </cell>
          <cell r="H370">
            <v>1</v>
          </cell>
          <cell r="I370">
            <v>0</v>
          </cell>
          <cell r="J370">
            <v>0</v>
          </cell>
          <cell r="K370">
            <v>0</v>
          </cell>
          <cell r="L370">
            <v>0</v>
          </cell>
          <cell r="M370">
            <v>0</v>
          </cell>
          <cell r="N370">
            <v>69.996850214413087</v>
          </cell>
        </row>
        <row r="371">
          <cell r="A371" t="str">
            <v>Carpinteros</v>
          </cell>
          <cell r="B371" t="str">
            <v>M. O.1025-9 [9] División plywood decorativo</v>
          </cell>
          <cell r="C371" t="str">
            <v>m²</v>
          </cell>
          <cell r="D371" t="str">
            <v>P. A.</v>
          </cell>
          <cell r="E371">
            <v>0</v>
          </cell>
          <cell r="F371">
            <v>0</v>
          </cell>
          <cell r="G371">
            <v>2</v>
          </cell>
          <cell r="H371">
            <v>1</v>
          </cell>
          <cell r="I371">
            <v>0</v>
          </cell>
          <cell r="J371">
            <v>0</v>
          </cell>
          <cell r="K371">
            <v>0</v>
          </cell>
          <cell r="L371">
            <v>0</v>
          </cell>
          <cell r="M371">
            <v>0</v>
          </cell>
          <cell r="N371" t="str">
            <v>P. A.</v>
          </cell>
        </row>
        <row r="372">
          <cell r="A372" t="str">
            <v>Carpinteros</v>
          </cell>
          <cell r="B372" t="str">
            <v>M. O.1025-10 [10] División plywood, 1 lado</v>
          </cell>
          <cell r="C372" t="str">
            <v>m²</v>
          </cell>
          <cell r="D372">
            <v>17.440000000000001</v>
          </cell>
          <cell r="E372">
            <v>0</v>
          </cell>
          <cell r="F372">
            <v>0</v>
          </cell>
          <cell r="G372">
            <v>2</v>
          </cell>
          <cell r="H372">
            <v>1</v>
          </cell>
          <cell r="I372">
            <v>0</v>
          </cell>
          <cell r="J372">
            <v>0</v>
          </cell>
          <cell r="K372">
            <v>0</v>
          </cell>
          <cell r="L372">
            <v>0</v>
          </cell>
          <cell r="M372">
            <v>0</v>
          </cell>
          <cell r="N372">
            <v>162.71056810162307</v>
          </cell>
        </row>
        <row r="373">
          <cell r="A373" t="str">
            <v>Carpinteros</v>
          </cell>
          <cell r="B373" t="str">
            <v>M. O.1025-11 [11] División plywood, 2 lados</v>
          </cell>
          <cell r="C373" t="str">
            <v>m²</v>
          </cell>
          <cell r="D373">
            <v>12.1</v>
          </cell>
          <cell r="E373">
            <v>0</v>
          </cell>
          <cell r="F373">
            <v>0</v>
          </cell>
          <cell r="G373">
            <v>2</v>
          </cell>
          <cell r="H373">
            <v>1</v>
          </cell>
          <cell r="I373">
            <v>0</v>
          </cell>
          <cell r="J373">
            <v>0</v>
          </cell>
          <cell r="K373">
            <v>0</v>
          </cell>
          <cell r="L373">
            <v>0</v>
          </cell>
          <cell r="M373">
            <v>0</v>
          </cell>
          <cell r="N373">
            <v>234.51837253655424</v>
          </cell>
        </row>
        <row r="374">
          <cell r="A374" t="str">
            <v>Carpinteros</v>
          </cell>
          <cell r="B374" t="str">
            <v>M. O.1025-12 [12] Forro closet, mad. preciosa</v>
          </cell>
          <cell r="C374" t="str">
            <v>m²</v>
          </cell>
          <cell r="D374" t="str">
            <v>P. A.</v>
          </cell>
          <cell r="E374">
            <v>0</v>
          </cell>
          <cell r="F374">
            <v>0</v>
          </cell>
          <cell r="G374">
            <v>2</v>
          </cell>
          <cell r="H374">
            <v>1</v>
          </cell>
          <cell r="I374">
            <v>0</v>
          </cell>
          <cell r="J374">
            <v>0</v>
          </cell>
          <cell r="K374">
            <v>0</v>
          </cell>
          <cell r="L374">
            <v>0</v>
          </cell>
          <cell r="M374">
            <v>0</v>
          </cell>
          <cell r="N374" t="str">
            <v>P. A.</v>
          </cell>
        </row>
        <row r="375">
          <cell r="A375" t="str">
            <v>Carpinteros</v>
          </cell>
          <cell r="B375" t="str">
            <v>M. O.1025-13 [13] Forro pared en mad. Preciosa, c/relieve</v>
          </cell>
          <cell r="C375" t="str">
            <v>m²</v>
          </cell>
          <cell r="D375" t="str">
            <v>P. A.</v>
          </cell>
          <cell r="E375">
            <v>0</v>
          </cell>
          <cell r="F375">
            <v>0</v>
          </cell>
          <cell r="G375">
            <v>2</v>
          </cell>
          <cell r="H375">
            <v>1</v>
          </cell>
          <cell r="I375">
            <v>0</v>
          </cell>
          <cell r="J375">
            <v>0</v>
          </cell>
          <cell r="K375">
            <v>0</v>
          </cell>
          <cell r="L375">
            <v>0</v>
          </cell>
          <cell r="M375">
            <v>0</v>
          </cell>
          <cell r="N375" t="str">
            <v>P. A.</v>
          </cell>
        </row>
        <row r="376">
          <cell r="A376" t="str">
            <v>Carpinteros</v>
          </cell>
          <cell r="B376" t="str">
            <v>M. O.1025-14 [14] Montar cerradura corriente</v>
          </cell>
          <cell r="C376" t="str">
            <v>Ud</v>
          </cell>
          <cell r="D376">
            <v>8.15</v>
          </cell>
          <cell r="E376">
            <v>0</v>
          </cell>
          <cell r="F376">
            <v>0</v>
          </cell>
          <cell r="G376">
            <v>2</v>
          </cell>
          <cell r="H376">
            <v>1</v>
          </cell>
          <cell r="I376">
            <v>0</v>
          </cell>
          <cell r="J376">
            <v>0</v>
          </cell>
          <cell r="K376">
            <v>0</v>
          </cell>
          <cell r="L376">
            <v>0</v>
          </cell>
          <cell r="M376">
            <v>0</v>
          </cell>
          <cell r="N376">
            <v>348.18065125058973</v>
          </cell>
        </row>
        <row r="377">
          <cell r="A377" t="str">
            <v>Carpinteros</v>
          </cell>
          <cell r="B377" t="str">
            <v>M. O.1025-15 [15] Montar cerradura especial</v>
          </cell>
          <cell r="C377" t="str">
            <v>Ud</v>
          </cell>
          <cell r="D377" t="str">
            <v>P. A.</v>
          </cell>
          <cell r="E377">
            <v>0</v>
          </cell>
          <cell r="F377">
            <v>0</v>
          </cell>
          <cell r="G377">
            <v>2</v>
          </cell>
          <cell r="H377">
            <v>1</v>
          </cell>
          <cell r="I377">
            <v>0</v>
          </cell>
          <cell r="J377">
            <v>0</v>
          </cell>
          <cell r="K377">
            <v>0</v>
          </cell>
          <cell r="L377">
            <v>0</v>
          </cell>
          <cell r="M377">
            <v>0</v>
          </cell>
          <cell r="N377" t="str">
            <v>P. A.</v>
          </cell>
        </row>
        <row r="378">
          <cell r="A378" t="str">
            <v>Carpinteros</v>
          </cell>
          <cell r="B378" t="str">
            <v>M. O.1025-16 [16] Montar marco mad. corriente</v>
          </cell>
          <cell r="C378" t="str">
            <v>Ud</v>
          </cell>
          <cell r="D378">
            <v>51.72</v>
          </cell>
          <cell r="E378">
            <v>0</v>
          </cell>
          <cell r="F378">
            <v>0</v>
          </cell>
          <cell r="G378">
            <v>2</v>
          </cell>
          <cell r="H378">
            <v>1</v>
          </cell>
          <cell r="I378">
            <v>0</v>
          </cell>
          <cell r="J378">
            <v>0</v>
          </cell>
          <cell r="K378">
            <v>0</v>
          </cell>
          <cell r="L378">
            <v>0</v>
          </cell>
          <cell r="M378">
            <v>0</v>
          </cell>
          <cell r="N378">
            <v>54.866053899696567</v>
          </cell>
        </row>
        <row r="379">
          <cell r="A379" t="str">
            <v>Carpinteros</v>
          </cell>
          <cell r="B379" t="str">
            <v>M. O.1025-17 [17] Montar marco mad. preciosa</v>
          </cell>
          <cell r="C379" t="str">
            <v>Ud</v>
          </cell>
          <cell r="D379">
            <v>40.54</v>
          </cell>
          <cell r="E379">
            <v>0</v>
          </cell>
          <cell r="F379">
            <v>0</v>
          </cell>
          <cell r="G379">
            <v>2</v>
          </cell>
          <cell r="H379">
            <v>1</v>
          </cell>
          <cell r="I379">
            <v>0</v>
          </cell>
          <cell r="J379">
            <v>0</v>
          </cell>
          <cell r="K379">
            <v>0</v>
          </cell>
          <cell r="L379">
            <v>0</v>
          </cell>
          <cell r="M379">
            <v>0</v>
          </cell>
          <cell r="N379">
            <v>69.996850214413087</v>
          </cell>
        </row>
        <row r="380">
          <cell r="A380" t="str">
            <v>Carpinteros</v>
          </cell>
          <cell r="B380" t="str">
            <v>M. O.1025-18 [18] Montar marco metal</v>
          </cell>
          <cell r="C380" t="str">
            <v>Ud</v>
          </cell>
          <cell r="D380">
            <v>30.61</v>
          </cell>
          <cell r="E380">
            <v>0</v>
          </cell>
          <cell r="F380">
            <v>0</v>
          </cell>
          <cell r="G380">
            <v>2</v>
          </cell>
          <cell r="H380">
            <v>1</v>
          </cell>
          <cell r="I380">
            <v>0</v>
          </cell>
          <cell r="J380">
            <v>0</v>
          </cell>
          <cell r="K380">
            <v>0</v>
          </cell>
          <cell r="L380">
            <v>0</v>
          </cell>
          <cell r="M380">
            <v>0</v>
          </cell>
          <cell r="N380">
            <v>92.704093684818901</v>
          </cell>
        </row>
        <row r="381">
          <cell r="A381" t="str">
            <v>Carpinteros</v>
          </cell>
          <cell r="B381" t="str">
            <v>M. O.1025-19 [19] Montar puerta panelada corriente .9x2.10 m.</v>
          </cell>
          <cell r="C381" t="str">
            <v>Ud</v>
          </cell>
          <cell r="D381">
            <v>4.87</v>
          </cell>
          <cell r="E381">
            <v>0</v>
          </cell>
          <cell r="F381">
            <v>0</v>
          </cell>
          <cell r="G381">
            <v>2</v>
          </cell>
          <cell r="H381">
            <v>1</v>
          </cell>
          <cell r="I381">
            <v>0</v>
          </cell>
          <cell r="J381">
            <v>0</v>
          </cell>
          <cell r="K381">
            <v>0</v>
          </cell>
          <cell r="L381">
            <v>0</v>
          </cell>
          <cell r="M381">
            <v>0</v>
          </cell>
          <cell r="N381">
            <v>582.68425209287602</v>
          </cell>
        </row>
        <row r="382">
          <cell r="A382" t="str">
            <v>Carpinteros</v>
          </cell>
          <cell r="B382" t="str">
            <v>M. O.1025-20 [20] Montar puerta pino .9x2.10 m.</v>
          </cell>
          <cell r="C382" t="str">
            <v>Ud</v>
          </cell>
          <cell r="D382">
            <v>6.1</v>
          </cell>
          <cell r="E382">
            <v>0</v>
          </cell>
          <cell r="F382">
            <v>0</v>
          </cell>
          <cell r="G382">
            <v>2</v>
          </cell>
          <cell r="H382">
            <v>1</v>
          </cell>
          <cell r="I382">
            <v>0</v>
          </cell>
          <cell r="J382">
            <v>0</v>
          </cell>
          <cell r="K382">
            <v>0</v>
          </cell>
          <cell r="L382">
            <v>0</v>
          </cell>
          <cell r="M382">
            <v>0</v>
          </cell>
          <cell r="N382">
            <v>465.19218158890271</v>
          </cell>
        </row>
        <row r="383">
          <cell r="A383" t="str">
            <v>Carpinteros</v>
          </cell>
          <cell r="B383" t="str">
            <v>M. O.1025-21 [21] Montar puerta plegadiza corredera .9x2.10 m.</v>
          </cell>
          <cell r="C383" t="str">
            <v>Ud</v>
          </cell>
          <cell r="D383">
            <v>4.05</v>
          </cell>
          <cell r="E383">
            <v>0</v>
          </cell>
          <cell r="F383">
            <v>0</v>
          </cell>
          <cell r="G383">
            <v>2</v>
          </cell>
          <cell r="H383">
            <v>1</v>
          </cell>
          <cell r="I383">
            <v>0</v>
          </cell>
          <cell r="J383">
            <v>0</v>
          </cell>
          <cell r="K383">
            <v>0</v>
          </cell>
          <cell r="L383">
            <v>0</v>
          </cell>
          <cell r="M383">
            <v>0</v>
          </cell>
          <cell r="N383">
            <v>700.65982905982878</v>
          </cell>
        </row>
        <row r="384">
          <cell r="A384" t="str">
            <v>Carpinteros</v>
          </cell>
          <cell r="B384" t="str">
            <v>M. O.1025-22 [22] Montar puerta plegadiza moldura o cubrefalta .9x2.10 m.</v>
          </cell>
          <cell r="C384" t="str">
            <v>Ud</v>
          </cell>
          <cell r="D384">
            <v>3.04</v>
          </cell>
          <cell r="E384">
            <v>0</v>
          </cell>
          <cell r="F384">
            <v>0</v>
          </cell>
          <cell r="G384">
            <v>2</v>
          </cell>
          <cell r="H384">
            <v>1</v>
          </cell>
          <cell r="I384">
            <v>0</v>
          </cell>
          <cell r="J384">
            <v>0</v>
          </cell>
          <cell r="K384">
            <v>0</v>
          </cell>
          <cell r="L384">
            <v>0</v>
          </cell>
          <cell r="M384">
            <v>0</v>
          </cell>
          <cell r="N384">
            <v>933.44483805667971</v>
          </cell>
        </row>
        <row r="385">
          <cell r="A385" t="str">
            <v>Carpinteros</v>
          </cell>
          <cell r="B385" t="str">
            <v>M. O.1025-23 [23] Montar puerta plumilla con cáncamo .9x2.10 m.</v>
          </cell>
          <cell r="C385" t="str">
            <v>Ud</v>
          </cell>
          <cell r="D385">
            <v>3.04</v>
          </cell>
          <cell r="E385">
            <v>0</v>
          </cell>
          <cell r="F385">
            <v>0</v>
          </cell>
          <cell r="G385">
            <v>2</v>
          </cell>
          <cell r="H385">
            <v>1</v>
          </cell>
          <cell r="I385">
            <v>0</v>
          </cell>
          <cell r="J385">
            <v>0</v>
          </cell>
          <cell r="K385">
            <v>0</v>
          </cell>
          <cell r="L385">
            <v>0</v>
          </cell>
          <cell r="M385">
            <v>0</v>
          </cell>
          <cell r="N385">
            <v>933.44483805667971</v>
          </cell>
        </row>
        <row r="386">
          <cell r="A386" t="str">
            <v>Carpinteros</v>
          </cell>
          <cell r="B386" t="str">
            <v>M. O.1025-24 [24] Montar puerta plywood .9x2.10 m.</v>
          </cell>
          <cell r="C386" t="str">
            <v>Ud</v>
          </cell>
          <cell r="D386">
            <v>6.1</v>
          </cell>
          <cell r="E386">
            <v>0</v>
          </cell>
          <cell r="F386">
            <v>0</v>
          </cell>
          <cell r="G386">
            <v>2</v>
          </cell>
          <cell r="H386">
            <v>1</v>
          </cell>
          <cell r="I386">
            <v>0</v>
          </cell>
          <cell r="J386">
            <v>0</v>
          </cell>
          <cell r="K386">
            <v>0</v>
          </cell>
          <cell r="L386">
            <v>0</v>
          </cell>
          <cell r="M386">
            <v>0</v>
          </cell>
          <cell r="N386">
            <v>465.19218158890271</v>
          </cell>
        </row>
        <row r="387">
          <cell r="A387" t="str">
            <v>Carpinteros</v>
          </cell>
          <cell r="B387" t="str">
            <v>M. O.1025-25 [25] Montar puerta vaivén .9x2.10 m.</v>
          </cell>
          <cell r="C387" t="str">
            <v>Ud</v>
          </cell>
          <cell r="D387">
            <v>4.05</v>
          </cell>
          <cell r="E387">
            <v>0</v>
          </cell>
          <cell r="F387">
            <v>0</v>
          </cell>
          <cell r="G387">
            <v>2</v>
          </cell>
          <cell r="H387">
            <v>1</v>
          </cell>
          <cell r="I387">
            <v>0</v>
          </cell>
          <cell r="J387">
            <v>0</v>
          </cell>
          <cell r="K387">
            <v>0</v>
          </cell>
          <cell r="L387">
            <v>0</v>
          </cell>
          <cell r="M387">
            <v>0</v>
          </cell>
          <cell r="N387">
            <v>700.65982905982878</v>
          </cell>
        </row>
        <row r="388">
          <cell r="A388" t="str">
            <v>Carpinteros</v>
          </cell>
          <cell r="B388" t="str">
            <v xml:space="preserve">M.O. CARPINTERÍA, CONFECCIÓN E INSTALACIÓN DE VIGAS Y DINTELES  </v>
          </cell>
          <cell r="N388" t="str">
            <v>P. A.</v>
          </cell>
        </row>
        <row r="389">
          <cell r="A389" t="str">
            <v>Carpinteros</v>
          </cell>
          <cell r="B389" t="str">
            <v>M. O.1026-1 [1] Dintel hasta 2 m. Largo, &gt;.2 hasta .4, conf. e inst.</v>
          </cell>
          <cell r="C389" t="str">
            <v>m</v>
          </cell>
          <cell r="D389">
            <v>8.67</v>
          </cell>
          <cell r="E389">
            <v>0</v>
          </cell>
          <cell r="F389">
            <v>0</v>
          </cell>
          <cell r="G389">
            <v>2</v>
          </cell>
          <cell r="H389">
            <v>1</v>
          </cell>
          <cell r="I389">
            <v>0</v>
          </cell>
          <cell r="J389">
            <v>0</v>
          </cell>
          <cell r="K389">
            <v>0</v>
          </cell>
          <cell r="L389">
            <v>0</v>
          </cell>
          <cell r="M389">
            <v>0</v>
          </cell>
          <cell r="N389">
            <v>327.29784402448746</v>
          </cell>
        </row>
        <row r="390">
          <cell r="A390" t="str">
            <v>Carpinteros</v>
          </cell>
          <cell r="B390" t="str">
            <v>M. O.1026-2 [2] Dintel &gt;2 m. largo, conf. e inst. = Vigas</v>
          </cell>
          <cell r="C390" t="str">
            <v>m</v>
          </cell>
          <cell r="D390" t="str">
            <v>P. A.</v>
          </cell>
          <cell r="E390">
            <v>0</v>
          </cell>
          <cell r="F390">
            <v>0</v>
          </cell>
          <cell r="G390">
            <v>2</v>
          </cell>
          <cell r="H390">
            <v>1</v>
          </cell>
          <cell r="I390">
            <v>0</v>
          </cell>
          <cell r="J390">
            <v>0</v>
          </cell>
          <cell r="K390">
            <v>0</v>
          </cell>
          <cell r="L390">
            <v>0</v>
          </cell>
          <cell r="M390">
            <v>0</v>
          </cell>
          <cell r="N390" t="str">
            <v>P. A.</v>
          </cell>
        </row>
        <row r="391">
          <cell r="A391" t="str">
            <v>Carpinteros</v>
          </cell>
          <cell r="B391" t="str">
            <v>M. O.1026-3 [3] Dintel 2 m. largo, hasta .20, conf. e inst.</v>
          </cell>
          <cell r="C391" t="str">
            <v>m</v>
          </cell>
          <cell r="D391">
            <v>12.1</v>
          </cell>
          <cell r="E391">
            <v>0</v>
          </cell>
          <cell r="F391">
            <v>0</v>
          </cell>
          <cell r="G391">
            <v>2</v>
          </cell>
          <cell r="H391">
            <v>1</v>
          </cell>
          <cell r="I391">
            <v>0</v>
          </cell>
          <cell r="J391">
            <v>0</v>
          </cell>
          <cell r="K391">
            <v>0</v>
          </cell>
          <cell r="L391">
            <v>0</v>
          </cell>
          <cell r="M391">
            <v>0</v>
          </cell>
          <cell r="N391">
            <v>234.51837253655424</v>
          </cell>
        </row>
        <row r="392">
          <cell r="A392" t="str">
            <v>Carpinteros</v>
          </cell>
          <cell r="B392" t="str">
            <v>M. O.1026-4 [4] Viga invertida, c/.10 m. alto, 2 caras, conf. e inst.</v>
          </cell>
          <cell r="C392" t="str">
            <v>m</v>
          </cell>
          <cell r="D392">
            <v>40.54</v>
          </cell>
          <cell r="E392">
            <v>0</v>
          </cell>
          <cell r="F392">
            <v>0</v>
          </cell>
          <cell r="G392">
            <v>2</v>
          </cell>
          <cell r="H392">
            <v>1</v>
          </cell>
          <cell r="I392">
            <v>0</v>
          </cell>
          <cell r="J392">
            <v>0</v>
          </cell>
          <cell r="K392">
            <v>0</v>
          </cell>
          <cell r="L392">
            <v>0</v>
          </cell>
          <cell r="M392">
            <v>0</v>
          </cell>
          <cell r="N392">
            <v>69.996850214413087</v>
          </cell>
        </row>
        <row r="393">
          <cell r="A393" t="str">
            <v>Carpinteros</v>
          </cell>
          <cell r="B393" t="str">
            <v>M. O.1026-5 [5] Viga invertida, c/.10 m. fondo, conf. e inst.</v>
          </cell>
          <cell r="C393" t="str">
            <v>m</v>
          </cell>
          <cell r="D393">
            <v>83.33</v>
          </cell>
          <cell r="E393">
            <v>0</v>
          </cell>
          <cell r="F393">
            <v>0</v>
          </cell>
          <cell r="G393">
            <v>2</v>
          </cell>
          <cell r="H393">
            <v>1</v>
          </cell>
          <cell r="I393">
            <v>0</v>
          </cell>
          <cell r="J393">
            <v>0</v>
          </cell>
          <cell r="K393">
            <v>0</v>
          </cell>
          <cell r="L393">
            <v>0</v>
          </cell>
          <cell r="M393">
            <v>0</v>
          </cell>
          <cell r="N393">
            <v>34.053429829500857</v>
          </cell>
        </row>
        <row r="394">
          <cell r="A394" t="str">
            <v>Carpinteros</v>
          </cell>
          <cell r="B394" t="str">
            <v>M. O.1026-6 [6] Viga amarre .15ó.20 x.20 m. alto, conf. e inst.</v>
          </cell>
          <cell r="C394" t="str">
            <v>m</v>
          </cell>
          <cell r="D394">
            <v>20</v>
          </cell>
          <cell r="E394">
            <v>0</v>
          </cell>
          <cell r="F394">
            <v>0</v>
          </cell>
          <cell r="G394">
            <v>2</v>
          </cell>
          <cell r="H394">
            <v>1</v>
          </cell>
          <cell r="I394">
            <v>0</v>
          </cell>
          <cell r="J394">
            <v>0</v>
          </cell>
          <cell r="K394">
            <v>0</v>
          </cell>
          <cell r="L394">
            <v>0</v>
          </cell>
          <cell r="M394">
            <v>0</v>
          </cell>
          <cell r="N394">
            <v>141.88361538461533</v>
          </cell>
        </row>
        <row r="395">
          <cell r="A395" t="str">
            <v>Carpinteros</v>
          </cell>
          <cell r="B395" t="str">
            <v>M. O.1026-7 [7] Viga amarre .15ó.20 x.30 m. alto, conf. e inst.</v>
          </cell>
          <cell r="C395" t="str">
            <v>m</v>
          </cell>
          <cell r="D395">
            <v>17.440000000000001</v>
          </cell>
          <cell r="E395">
            <v>0</v>
          </cell>
          <cell r="F395">
            <v>0</v>
          </cell>
          <cell r="G395">
            <v>2</v>
          </cell>
          <cell r="H395">
            <v>1</v>
          </cell>
          <cell r="I395">
            <v>0</v>
          </cell>
          <cell r="J395">
            <v>0</v>
          </cell>
          <cell r="K395">
            <v>0</v>
          </cell>
          <cell r="L395">
            <v>0</v>
          </cell>
          <cell r="M395">
            <v>0</v>
          </cell>
          <cell r="N395">
            <v>162.71056810162307</v>
          </cell>
        </row>
        <row r="396">
          <cell r="A396" t="str">
            <v>Carpinteros</v>
          </cell>
          <cell r="B396" t="str">
            <v>M. O.1026-8 [8] Viga amarre .15ó.20 x.40 m. alto, conf. e inst.</v>
          </cell>
          <cell r="C396" t="str">
            <v>m</v>
          </cell>
          <cell r="D396">
            <v>15.15</v>
          </cell>
          <cell r="E396">
            <v>0</v>
          </cell>
          <cell r="F396">
            <v>0</v>
          </cell>
          <cell r="G396">
            <v>2</v>
          </cell>
          <cell r="H396">
            <v>1</v>
          </cell>
          <cell r="I396">
            <v>0</v>
          </cell>
          <cell r="J396">
            <v>0</v>
          </cell>
          <cell r="K396">
            <v>0</v>
          </cell>
          <cell r="L396">
            <v>0</v>
          </cell>
          <cell r="M396">
            <v>0</v>
          </cell>
          <cell r="N396">
            <v>187.30510281797402</v>
          </cell>
        </row>
        <row r="397">
          <cell r="A397" t="str">
            <v>Carpinteros</v>
          </cell>
          <cell r="B397" t="str">
            <v>M. O.1026-9 [9] Viga amarre .15ó.20 x.50 m. alto, conf. e inst.</v>
          </cell>
          <cell r="C397" t="str">
            <v>m</v>
          </cell>
          <cell r="D397">
            <v>13.51</v>
          </cell>
          <cell r="E397">
            <v>0</v>
          </cell>
          <cell r="F397">
            <v>0</v>
          </cell>
          <cell r="G397">
            <v>2</v>
          </cell>
          <cell r="H397">
            <v>1</v>
          </cell>
          <cell r="I397">
            <v>0</v>
          </cell>
          <cell r="J397">
            <v>0</v>
          </cell>
          <cell r="K397">
            <v>0</v>
          </cell>
          <cell r="L397">
            <v>0</v>
          </cell>
          <cell r="M397">
            <v>0</v>
          </cell>
          <cell r="N397">
            <v>210.04236178329433</v>
          </cell>
        </row>
        <row r="398">
          <cell r="A398" t="str">
            <v>Carpinteros</v>
          </cell>
          <cell r="B398" t="str">
            <v>M. O.1026-10 [10] Viga, c/.10 m. alto,  apunt. &gt;3.6, adic. c/m. conf. e inst.</v>
          </cell>
          <cell r="C398" t="str">
            <v>m</v>
          </cell>
          <cell r="D398" t="str">
            <v>P. A.</v>
          </cell>
          <cell r="E398">
            <v>0</v>
          </cell>
          <cell r="F398">
            <v>0</v>
          </cell>
          <cell r="G398">
            <v>2</v>
          </cell>
          <cell r="H398">
            <v>1</v>
          </cell>
          <cell r="I398">
            <v>0</v>
          </cell>
          <cell r="J398">
            <v>0</v>
          </cell>
          <cell r="K398">
            <v>0</v>
          </cell>
          <cell r="L398">
            <v>0</v>
          </cell>
          <cell r="M398">
            <v>0</v>
          </cell>
          <cell r="N398" t="str">
            <v>P. A.</v>
          </cell>
        </row>
        <row r="399">
          <cell r="A399" t="str">
            <v>Carpinteros</v>
          </cell>
          <cell r="B399" t="str">
            <v>M. O.1026-11 [11] Viga, c/.10 m. alto,  apunt. hasta 3.6 m., conf. e inst.</v>
          </cell>
          <cell r="C399" t="str">
            <v>m</v>
          </cell>
          <cell r="D399">
            <v>57.69</v>
          </cell>
          <cell r="E399">
            <v>0</v>
          </cell>
          <cell r="F399">
            <v>0</v>
          </cell>
          <cell r="G399">
            <v>2</v>
          </cell>
          <cell r="H399">
            <v>1</v>
          </cell>
          <cell r="I399">
            <v>0</v>
          </cell>
          <cell r="J399">
            <v>0</v>
          </cell>
          <cell r="K399">
            <v>0</v>
          </cell>
          <cell r="L399">
            <v>0</v>
          </cell>
          <cell r="M399">
            <v>0</v>
          </cell>
          <cell r="N399">
            <v>49.188287531501238</v>
          </cell>
        </row>
        <row r="400">
          <cell r="A400" t="str">
            <v>Carpinteros</v>
          </cell>
          <cell r="B400" t="str">
            <v>M. O.1026-12 [12] Viga, c/.10 m. Fondo</v>
          </cell>
          <cell r="C400" t="str">
            <v>m</v>
          </cell>
          <cell r="D400">
            <v>83.33</v>
          </cell>
          <cell r="E400">
            <v>0</v>
          </cell>
          <cell r="F400">
            <v>0</v>
          </cell>
          <cell r="G400">
            <v>2</v>
          </cell>
          <cell r="H400">
            <v>1</v>
          </cell>
          <cell r="I400">
            <v>0</v>
          </cell>
          <cell r="J400">
            <v>0</v>
          </cell>
          <cell r="K400">
            <v>0</v>
          </cell>
          <cell r="L400">
            <v>0</v>
          </cell>
          <cell r="M400">
            <v>0</v>
          </cell>
          <cell r="N400">
            <v>34.053429829500857</v>
          </cell>
        </row>
        <row r="401">
          <cell r="A401" t="str">
            <v>Carpinteros</v>
          </cell>
          <cell r="B401" t="str">
            <v>M. O.1026-13 [13] Viga zap. Hasta .4x.4 m., conf. e inst.</v>
          </cell>
          <cell r="C401" t="str">
            <v>m</v>
          </cell>
          <cell r="D401">
            <v>16.670000000000002</v>
          </cell>
          <cell r="E401">
            <v>0</v>
          </cell>
          <cell r="F401">
            <v>0</v>
          </cell>
          <cell r="G401">
            <v>2</v>
          </cell>
          <cell r="H401">
            <v>1</v>
          </cell>
          <cell r="I401">
            <v>0</v>
          </cell>
          <cell r="J401">
            <v>0</v>
          </cell>
          <cell r="K401">
            <v>0</v>
          </cell>
          <cell r="L401">
            <v>0</v>
          </cell>
          <cell r="M401">
            <v>0</v>
          </cell>
          <cell r="N401">
            <v>170.22629320289778</v>
          </cell>
        </row>
        <row r="402">
          <cell r="A402" t="str">
            <v>Carpinteros</v>
          </cell>
          <cell r="B402" t="str">
            <v>M. O.1026-14 [14] Viga zap. &gt;.4x.4 hasta .5x.5 m., conf. e inst.</v>
          </cell>
          <cell r="C402" t="str">
            <v>m</v>
          </cell>
          <cell r="D402">
            <v>24.19</v>
          </cell>
          <cell r="E402">
            <v>0</v>
          </cell>
          <cell r="F402">
            <v>0</v>
          </cell>
          <cell r="G402">
            <v>2</v>
          </cell>
          <cell r="H402">
            <v>1</v>
          </cell>
          <cell r="I402">
            <v>0</v>
          </cell>
          <cell r="J402">
            <v>0</v>
          </cell>
          <cell r="K402">
            <v>0</v>
          </cell>
          <cell r="L402">
            <v>0</v>
          </cell>
          <cell r="M402">
            <v>0</v>
          </cell>
          <cell r="N402">
            <v>117.30766050815652</v>
          </cell>
        </row>
        <row r="403">
          <cell r="A403" t="str">
            <v>Carpinteros</v>
          </cell>
          <cell r="B403" t="str">
            <v>M. O.1026-15 [15] Viga zap. &gt;.5x.5 hasta .6x.6 m., conf. e inst.</v>
          </cell>
          <cell r="C403" t="str">
            <v>m</v>
          </cell>
          <cell r="D403">
            <v>20</v>
          </cell>
          <cell r="E403">
            <v>0</v>
          </cell>
          <cell r="F403">
            <v>0</v>
          </cell>
          <cell r="G403">
            <v>0</v>
          </cell>
          <cell r="H403">
            <v>0</v>
          </cell>
          <cell r="I403">
            <v>0</v>
          </cell>
          <cell r="J403">
            <v>0</v>
          </cell>
          <cell r="K403">
            <v>0</v>
          </cell>
          <cell r="L403">
            <v>0</v>
          </cell>
          <cell r="M403">
            <v>0</v>
          </cell>
          <cell r="N403">
            <v>0</v>
          </cell>
        </row>
        <row r="404">
          <cell r="A404" t="str">
            <v>Técnicos Especiales</v>
          </cell>
          <cell r="B404" t="str">
            <v xml:space="preserve">M.O. DEMOLICIONES  </v>
          </cell>
          <cell r="N404" t="str">
            <v>P. A.</v>
          </cell>
        </row>
        <row r="405">
          <cell r="A405" t="str">
            <v>Técnicos Especiales</v>
          </cell>
          <cell r="B405" t="str">
            <v>M. O.1027-1 [1] Cimiento de horm. armado</v>
          </cell>
          <cell r="C405" t="str">
            <v>m³</v>
          </cell>
          <cell r="D405">
            <v>0.5</v>
          </cell>
          <cell r="E405">
            <v>0</v>
          </cell>
          <cell r="F405">
            <v>0</v>
          </cell>
          <cell r="G405">
            <v>0</v>
          </cell>
          <cell r="H405">
            <v>0</v>
          </cell>
          <cell r="I405">
            <v>0</v>
          </cell>
          <cell r="J405">
            <v>0</v>
          </cell>
          <cell r="K405">
            <v>1</v>
          </cell>
          <cell r="L405">
            <v>0</v>
          </cell>
          <cell r="M405">
            <v>0</v>
          </cell>
          <cell r="N405">
            <v>1253.5476923076938</v>
          </cell>
        </row>
        <row r="406">
          <cell r="A406" t="str">
            <v>Técnicos Especiales</v>
          </cell>
          <cell r="B406" t="str">
            <v>M. O.1027-2 [2] Cimiento de piedra</v>
          </cell>
          <cell r="C406" t="str">
            <v>m³</v>
          </cell>
          <cell r="D406">
            <v>1.5</v>
          </cell>
          <cell r="E406">
            <v>0</v>
          </cell>
          <cell r="F406">
            <v>0</v>
          </cell>
          <cell r="G406">
            <v>0</v>
          </cell>
          <cell r="H406">
            <v>0</v>
          </cell>
          <cell r="I406">
            <v>0</v>
          </cell>
          <cell r="J406">
            <v>0</v>
          </cell>
          <cell r="K406">
            <v>1</v>
          </cell>
          <cell r="L406">
            <v>0</v>
          </cell>
          <cell r="M406">
            <v>0</v>
          </cell>
          <cell r="N406">
            <v>417.84923076923127</v>
          </cell>
        </row>
        <row r="407">
          <cell r="A407" t="str">
            <v>Técnicos Especiales</v>
          </cell>
          <cell r="B407" t="str">
            <v>M. O.1027-3 [3] Cimiento viejo de horm. simple</v>
          </cell>
          <cell r="C407" t="str">
            <v>m³</v>
          </cell>
          <cell r="D407">
            <v>0.85</v>
          </cell>
          <cell r="E407">
            <v>0</v>
          </cell>
          <cell r="F407">
            <v>0</v>
          </cell>
          <cell r="G407">
            <v>0</v>
          </cell>
          <cell r="H407">
            <v>0</v>
          </cell>
          <cell r="I407">
            <v>0</v>
          </cell>
          <cell r="J407">
            <v>0</v>
          </cell>
          <cell r="K407">
            <v>1</v>
          </cell>
          <cell r="L407">
            <v>0</v>
          </cell>
          <cell r="M407">
            <v>0</v>
          </cell>
          <cell r="N407">
            <v>737.38099547511399</v>
          </cell>
        </row>
        <row r="408">
          <cell r="A408" t="str">
            <v>Técnicos Especiales</v>
          </cell>
          <cell r="B408" t="str">
            <v>M. O.1027-4 [4] Muros de horm. armado</v>
          </cell>
          <cell r="C408" t="str">
            <v>m³</v>
          </cell>
          <cell r="D408">
            <v>0.5</v>
          </cell>
          <cell r="E408">
            <v>0</v>
          </cell>
          <cell r="F408">
            <v>0</v>
          </cell>
          <cell r="G408">
            <v>0</v>
          </cell>
          <cell r="H408">
            <v>0</v>
          </cell>
          <cell r="I408">
            <v>0</v>
          </cell>
          <cell r="J408">
            <v>0</v>
          </cell>
          <cell r="K408">
            <v>1</v>
          </cell>
          <cell r="L408">
            <v>0</v>
          </cell>
          <cell r="M408">
            <v>0</v>
          </cell>
          <cell r="N408">
            <v>1253.5476923076938</v>
          </cell>
        </row>
        <row r="409">
          <cell r="A409" t="str">
            <v>Técnicos Especiales</v>
          </cell>
          <cell r="B409" t="str">
            <v>M. O.1027-5 [5] Muro de piedra</v>
          </cell>
          <cell r="C409" t="str">
            <v>m³</v>
          </cell>
          <cell r="D409">
            <v>1.75</v>
          </cell>
          <cell r="E409">
            <v>0</v>
          </cell>
          <cell r="F409">
            <v>0</v>
          </cell>
          <cell r="G409">
            <v>0</v>
          </cell>
          <cell r="H409">
            <v>0</v>
          </cell>
          <cell r="I409">
            <v>0</v>
          </cell>
          <cell r="J409">
            <v>0</v>
          </cell>
          <cell r="K409">
            <v>1</v>
          </cell>
          <cell r="L409">
            <v>0</v>
          </cell>
          <cell r="M409">
            <v>0</v>
          </cell>
          <cell r="N409">
            <v>358.15648351648395</v>
          </cell>
        </row>
        <row r="410">
          <cell r="A410" t="str">
            <v>Técnicos Especiales</v>
          </cell>
          <cell r="B410" t="str">
            <v>M. O.1027-6 [6] Muro de tapia</v>
          </cell>
          <cell r="C410" t="str">
            <v>m³</v>
          </cell>
          <cell r="D410">
            <v>4</v>
          </cell>
          <cell r="E410">
            <v>0</v>
          </cell>
          <cell r="F410">
            <v>0</v>
          </cell>
          <cell r="G410">
            <v>0</v>
          </cell>
          <cell r="H410">
            <v>0</v>
          </cell>
          <cell r="I410">
            <v>0</v>
          </cell>
          <cell r="J410">
            <v>0</v>
          </cell>
          <cell r="K410">
            <v>1</v>
          </cell>
          <cell r="L410">
            <v>0</v>
          </cell>
          <cell r="M410">
            <v>0</v>
          </cell>
          <cell r="N410">
            <v>156.69346153846172</v>
          </cell>
        </row>
        <row r="411">
          <cell r="A411" t="str">
            <v>Técnicos Especiales</v>
          </cell>
          <cell r="B411" t="str">
            <v>M. O.1027-7 [7] Techo de tejas</v>
          </cell>
          <cell r="C411" t="str">
            <v>m²</v>
          </cell>
          <cell r="D411">
            <v>10</v>
          </cell>
          <cell r="E411">
            <v>0</v>
          </cell>
          <cell r="F411">
            <v>0</v>
          </cell>
          <cell r="G411">
            <v>0</v>
          </cell>
          <cell r="H411">
            <v>0</v>
          </cell>
          <cell r="I411">
            <v>0</v>
          </cell>
          <cell r="J411">
            <v>0</v>
          </cell>
          <cell r="K411">
            <v>1</v>
          </cell>
          <cell r="L411">
            <v>0</v>
          </cell>
          <cell r="M411">
            <v>0</v>
          </cell>
          <cell r="N411">
            <v>62.677384615384689</v>
          </cell>
        </row>
        <row r="412">
          <cell r="A412" t="str">
            <v>Técnicos Especiales</v>
          </cell>
          <cell r="B412" t="str">
            <v>M. O.1027-8 [8] Techo horm. armado con mallas</v>
          </cell>
          <cell r="C412" t="str">
            <v>m²</v>
          </cell>
          <cell r="D412">
            <v>4</v>
          </cell>
          <cell r="E412">
            <v>0</v>
          </cell>
          <cell r="F412">
            <v>0</v>
          </cell>
          <cell r="G412">
            <v>0</v>
          </cell>
          <cell r="H412">
            <v>0</v>
          </cell>
          <cell r="I412">
            <v>0</v>
          </cell>
          <cell r="J412">
            <v>0</v>
          </cell>
          <cell r="K412">
            <v>1</v>
          </cell>
          <cell r="L412">
            <v>0</v>
          </cell>
          <cell r="M412">
            <v>0</v>
          </cell>
          <cell r="N412">
            <v>156.69346153846172</v>
          </cell>
        </row>
        <row r="413">
          <cell r="A413" t="str">
            <v>Técnicos Especiales</v>
          </cell>
          <cell r="B413" t="str">
            <v>M. O.1027-9 [9] Techo horm. armado con varillas</v>
          </cell>
          <cell r="C413" t="str">
            <v>m²</v>
          </cell>
          <cell r="D413">
            <v>2</v>
          </cell>
          <cell r="E413">
            <v>0</v>
          </cell>
          <cell r="F413">
            <v>0</v>
          </cell>
          <cell r="G413">
            <v>0</v>
          </cell>
          <cell r="H413">
            <v>0</v>
          </cell>
          <cell r="I413">
            <v>0</v>
          </cell>
          <cell r="J413">
            <v>0</v>
          </cell>
          <cell r="K413">
            <v>1</v>
          </cell>
          <cell r="L413">
            <v>0</v>
          </cell>
          <cell r="M413">
            <v>0</v>
          </cell>
          <cell r="N413">
            <v>313.38692307692344</v>
          </cell>
        </row>
        <row r="414">
          <cell r="A414" t="str">
            <v>Carpinteros</v>
          </cell>
          <cell r="B414" t="str">
            <v xml:space="preserve">M.O. EBANISTERÍA  </v>
          </cell>
          <cell r="N414" t="str">
            <v>P. A.</v>
          </cell>
        </row>
        <row r="415">
          <cell r="A415" t="str">
            <v>Carpinteros</v>
          </cell>
          <cell r="B415" t="str">
            <v>M. O.1028-1 [1] Aplicar laca, todo costo (2 caras)</v>
          </cell>
          <cell r="C415" t="str">
            <v>m²</v>
          </cell>
          <cell r="D415">
            <v>1.4</v>
          </cell>
          <cell r="E415">
            <v>1</v>
          </cell>
          <cell r="F415">
            <v>0</v>
          </cell>
          <cell r="G415">
            <v>1</v>
          </cell>
          <cell r="H415">
            <v>0</v>
          </cell>
          <cell r="I415">
            <v>0</v>
          </cell>
          <cell r="J415">
            <v>0</v>
          </cell>
          <cell r="K415">
            <v>1</v>
          </cell>
          <cell r="L415">
            <v>0</v>
          </cell>
          <cell r="M415">
            <v>0</v>
          </cell>
          <cell r="N415">
            <v>2201.6423076923079</v>
          </cell>
        </row>
        <row r="416">
          <cell r="A416" t="str">
            <v>Carpinteros</v>
          </cell>
          <cell r="B416" t="str">
            <v>M. O.1028-2 [2] Montar puerta, marco y llavín</v>
          </cell>
          <cell r="C416" t="str">
            <v>Ud</v>
          </cell>
          <cell r="D416">
            <v>2</v>
          </cell>
          <cell r="E416">
            <v>1</v>
          </cell>
          <cell r="F416">
            <v>0</v>
          </cell>
          <cell r="G416">
            <v>1</v>
          </cell>
          <cell r="H416">
            <v>0</v>
          </cell>
          <cell r="I416">
            <v>0</v>
          </cell>
          <cell r="J416">
            <v>0</v>
          </cell>
          <cell r="K416">
            <v>1</v>
          </cell>
          <cell r="L416">
            <v>0</v>
          </cell>
          <cell r="M416">
            <v>0</v>
          </cell>
          <cell r="N416">
            <v>1541.1496153846153</v>
          </cell>
        </row>
        <row r="417">
          <cell r="A417" t="str">
            <v>Carpinteros</v>
          </cell>
          <cell r="B417" t="str">
            <v>M. O.1028-3 [3] Transporte e Instalación de Puerta de aluminio y vidrio (1.00 x2.1)</v>
          </cell>
          <cell r="C417" t="str">
            <v>%</v>
          </cell>
          <cell r="D417">
            <v>1</v>
          </cell>
          <cell r="E417">
            <v>1</v>
          </cell>
          <cell r="F417">
            <v>0</v>
          </cell>
          <cell r="G417">
            <v>1</v>
          </cell>
          <cell r="H417">
            <v>0</v>
          </cell>
          <cell r="I417">
            <v>0</v>
          </cell>
          <cell r="J417">
            <v>0</v>
          </cell>
          <cell r="K417">
            <v>1</v>
          </cell>
          <cell r="L417">
            <v>0</v>
          </cell>
          <cell r="M417">
            <v>0</v>
          </cell>
          <cell r="N417">
            <v>3082.2992307692307</v>
          </cell>
        </row>
        <row r="418">
          <cell r="A418" t="str">
            <v>Técnicos Especiales</v>
          </cell>
          <cell r="B418" t="str">
            <v xml:space="preserve">M.O. EXCAVACIONES Y CORTES CON EQUIPO  </v>
          </cell>
          <cell r="N418" t="str">
            <v>P. A.</v>
          </cell>
        </row>
        <row r="419">
          <cell r="A419" t="str">
            <v>Técnicos Especiales</v>
          </cell>
          <cell r="B419" t="str">
            <v>M. O.1029-1 [1] Corte con Greddar en tierra</v>
          </cell>
          <cell r="C419" t="str">
            <v>HR</v>
          </cell>
          <cell r="D419" t="str">
            <v>P. A.</v>
          </cell>
          <cell r="E419">
            <v>0</v>
          </cell>
          <cell r="F419">
            <v>0</v>
          </cell>
          <cell r="G419">
            <v>0</v>
          </cell>
          <cell r="H419">
            <v>0</v>
          </cell>
          <cell r="I419">
            <v>0</v>
          </cell>
          <cell r="J419">
            <v>0</v>
          </cell>
          <cell r="K419">
            <v>0</v>
          </cell>
          <cell r="L419">
            <v>0</v>
          </cell>
          <cell r="M419">
            <v>0</v>
          </cell>
          <cell r="N419" t="str">
            <v>P. A.</v>
          </cell>
        </row>
        <row r="420">
          <cell r="A420" t="str">
            <v>Técnicos Especiales</v>
          </cell>
          <cell r="B420" t="str">
            <v>M. O.1029-2 [2] Exc. Caliche a mano  3.00 m. prof.</v>
          </cell>
          <cell r="C420" t="str">
            <v>m³</v>
          </cell>
          <cell r="D420">
            <v>0.98</v>
          </cell>
          <cell r="E420">
            <v>0</v>
          </cell>
          <cell r="F420">
            <v>0</v>
          </cell>
          <cell r="G420">
            <v>0</v>
          </cell>
          <cell r="H420">
            <v>0</v>
          </cell>
          <cell r="I420">
            <v>0</v>
          </cell>
          <cell r="J420">
            <v>0</v>
          </cell>
          <cell r="K420">
            <v>0</v>
          </cell>
          <cell r="L420">
            <v>1</v>
          </cell>
          <cell r="M420">
            <v>0</v>
          </cell>
          <cell r="N420">
            <v>584.24411302982719</v>
          </cell>
        </row>
        <row r="421">
          <cell r="A421" t="str">
            <v>Técnicos Especiales</v>
          </cell>
          <cell r="B421" t="str">
            <v>M. O.1029-3 [3] Exc. Caliche a mano  3.01 - 5.00 m. prof.</v>
          </cell>
          <cell r="C421" t="str">
            <v>m³</v>
          </cell>
          <cell r="D421">
            <v>0.89</v>
          </cell>
          <cell r="E421">
            <v>0</v>
          </cell>
          <cell r="F421">
            <v>0</v>
          </cell>
          <cell r="G421">
            <v>0</v>
          </cell>
          <cell r="H421">
            <v>0</v>
          </cell>
          <cell r="I421">
            <v>0</v>
          </cell>
          <cell r="J421">
            <v>0</v>
          </cell>
          <cell r="K421">
            <v>0</v>
          </cell>
          <cell r="L421">
            <v>1</v>
          </cell>
          <cell r="M421">
            <v>0</v>
          </cell>
          <cell r="N421">
            <v>643.32497839239397</v>
          </cell>
        </row>
        <row r="422">
          <cell r="A422" t="str">
            <v>Técnicos Especiales</v>
          </cell>
          <cell r="B422" t="str">
            <v>M. O.1029-4 [4] Exc. Caliche a mano  5.01 - 7.00 m. prof.</v>
          </cell>
          <cell r="C422" t="str">
            <v>m³</v>
          </cell>
          <cell r="D422">
            <v>0.81</v>
          </cell>
          <cell r="E422">
            <v>0</v>
          </cell>
          <cell r="F422">
            <v>0</v>
          </cell>
          <cell r="G422">
            <v>0</v>
          </cell>
          <cell r="H422">
            <v>0</v>
          </cell>
          <cell r="I422">
            <v>0</v>
          </cell>
          <cell r="J422">
            <v>0</v>
          </cell>
          <cell r="K422">
            <v>0</v>
          </cell>
          <cell r="L422">
            <v>1</v>
          </cell>
          <cell r="M422">
            <v>0</v>
          </cell>
          <cell r="N422">
            <v>706.86324786324769</v>
          </cell>
        </row>
        <row r="423">
          <cell r="A423" t="str">
            <v>Técnicos Especiales</v>
          </cell>
          <cell r="B423" t="str">
            <v>M. O.1029-5 [5] Exc. Horm. armado,  3.00 m. prof.</v>
          </cell>
          <cell r="C423" t="str">
            <v>m³</v>
          </cell>
          <cell r="D423">
            <v>0.77</v>
          </cell>
          <cell r="E423">
            <v>0</v>
          </cell>
          <cell r="F423">
            <v>0</v>
          </cell>
          <cell r="G423">
            <v>0</v>
          </cell>
          <cell r="H423">
            <v>0</v>
          </cell>
          <cell r="I423">
            <v>0</v>
          </cell>
          <cell r="J423">
            <v>0</v>
          </cell>
          <cell r="K423">
            <v>0</v>
          </cell>
          <cell r="L423">
            <v>2</v>
          </cell>
          <cell r="M423">
            <v>0</v>
          </cell>
          <cell r="N423">
            <v>1487.1668331668329</v>
          </cell>
        </row>
        <row r="424">
          <cell r="A424" t="str">
            <v>Técnicos Especiales</v>
          </cell>
          <cell r="B424" t="str">
            <v>M. O.1029-6 [6] Exc. Roca blanda a mano  3.00 m. prof.</v>
          </cell>
          <cell r="C424" t="str">
            <v>m³</v>
          </cell>
          <cell r="D424">
            <v>0.61</v>
          </cell>
          <cell r="E424">
            <v>0</v>
          </cell>
          <cell r="F424">
            <v>0</v>
          </cell>
          <cell r="G424">
            <v>0</v>
          </cell>
          <cell r="H424">
            <v>0</v>
          </cell>
          <cell r="I424">
            <v>0</v>
          </cell>
          <cell r="J424">
            <v>0</v>
          </cell>
          <cell r="K424">
            <v>0</v>
          </cell>
          <cell r="L424">
            <v>1</v>
          </cell>
          <cell r="M424">
            <v>0</v>
          </cell>
          <cell r="N424">
            <v>938.62168978562408</v>
          </cell>
        </row>
        <row r="425">
          <cell r="A425" t="str">
            <v>Técnicos Especiales</v>
          </cell>
          <cell r="B425" t="str">
            <v>M. O.1029-7 [7] Exc. Roca blanda a mano  3.01 - 5.00 m. prof.</v>
          </cell>
          <cell r="C425" t="str">
            <v>m³</v>
          </cell>
          <cell r="D425">
            <v>0.57999999999999996</v>
          </cell>
          <cell r="E425">
            <v>0</v>
          </cell>
          <cell r="F425">
            <v>0</v>
          </cell>
          <cell r="G425">
            <v>0</v>
          </cell>
          <cell r="H425">
            <v>0</v>
          </cell>
          <cell r="I425">
            <v>0</v>
          </cell>
          <cell r="J425">
            <v>0</v>
          </cell>
          <cell r="K425">
            <v>0</v>
          </cell>
          <cell r="L425">
            <v>1</v>
          </cell>
          <cell r="M425">
            <v>0</v>
          </cell>
          <cell r="N425">
            <v>987.17108753315642</v>
          </cell>
        </row>
        <row r="426">
          <cell r="A426" t="str">
            <v>Técnicos Especiales</v>
          </cell>
          <cell r="B426" t="str">
            <v>M. O.1029-8 [8] Exc. Roca blanda a mano  5.01 - 7.00 m. prof.</v>
          </cell>
          <cell r="C426" t="str">
            <v>m³</v>
          </cell>
          <cell r="D426">
            <v>0.53</v>
          </cell>
          <cell r="E426">
            <v>0</v>
          </cell>
          <cell r="F426">
            <v>0</v>
          </cell>
          <cell r="G426">
            <v>0</v>
          </cell>
          <cell r="H426">
            <v>0</v>
          </cell>
          <cell r="I426">
            <v>0</v>
          </cell>
          <cell r="J426">
            <v>0</v>
          </cell>
          <cell r="K426">
            <v>0</v>
          </cell>
          <cell r="L426">
            <v>1</v>
          </cell>
          <cell r="M426">
            <v>0</v>
          </cell>
          <cell r="N426">
            <v>1080.3004354136428</v>
          </cell>
        </row>
        <row r="427">
          <cell r="A427" t="str">
            <v>Técnicos Especiales</v>
          </cell>
          <cell r="B427" t="str">
            <v>M. O.1029-9 [9] Exc. Roca cargadora Frontal de 3.00 m³</v>
          </cell>
          <cell r="C427" t="str">
            <v>hr</v>
          </cell>
          <cell r="D427">
            <v>1</v>
          </cell>
          <cell r="E427">
            <v>0</v>
          </cell>
          <cell r="F427">
            <v>0</v>
          </cell>
          <cell r="G427">
            <v>0</v>
          </cell>
          <cell r="H427">
            <v>0</v>
          </cell>
          <cell r="I427">
            <v>0</v>
          </cell>
          <cell r="J427">
            <v>0</v>
          </cell>
          <cell r="K427">
            <v>0</v>
          </cell>
          <cell r="L427">
            <v>0</v>
          </cell>
          <cell r="M427">
            <v>0</v>
          </cell>
          <cell r="N427">
            <v>0</v>
          </cell>
        </row>
        <row r="428">
          <cell r="A428" t="str">
            <v>Técnicos Especiales</v>
          </cell>
          <cell r="B428" t="str">
            <v>M. O.1029-10 [10] Exc. Roca compresor  3.01 - 5.00 m. prof.</v>
          </cell>
          <cell r="C428" t="str">
            <v>m³</v>
          </cell>
          <cell r="D428" t="str">
            <v>P. A.</v>
          </cell>
          <cell r="E428">
            <v>0</v>
          </cell>
          <cell r="F428">
            <v>0</v>
          </cell>
          <cell r="G428">
            <v>0</v>
          </cell>
          <cell r="H428">
            <v>0</v>
          </cell>
          <cell r="I428">
            <v>0</v>
          </cell>
          <cell r="J428">
            <v>0</v>
          </cell>
          <cell r="K428">
            <v>0</v>
          </cell>
          <cell r="L428">
            <v>0</v>
          </cell>
          <cell r="M428">
            <v>0</v>
          </cell>
          <cell r="N428" t="str">
            <v>P. A.</v>
          </cell>
        </row>
        <row r="429">
          <cell r="A429" t="str">
            <v>Técnicos Especiales</v>
          </cell>
          <cell r="B429" t="str">
            <v>M. O.1029-11 [11] Exc. Roca compresor  5.01 - 7.00 m. prof.</v>
          </cell>
          <cell r="C429" t="str">
            <v>m³</v>
          </cell>
          <cell r="D429" t="str">
            <v>P. A.</v>
          </cell>
          <cell r="E429">
            <v>0</v>
          </cell>
          <cell r="F429">
            <v>0</v>
          </cell>
          <cell r="G429">
            <v>0</v>
          </cell>
          <cell r="H429">
            <v>0</v>
          </cell>
          <cell r="I429">
            <v>0</v>
          </cell>
          <cell r="J429">
            <v>0</v>
          </cell>
          <cell r="K429">
            <v>0</v>
          </cell>
          <cell r="L429">
            <v>0</v>
          </cell>
          <cell r="M429">
            <v>0</v>
          </cell>
          <cell r="N429" t="str">
            <v>P. A.</v>
          </cell>
        </row>
        <row r="430">
          <cell r="A430" t="str">
            <v>Técnicos Especiales</v>
          </cell>
          <cell r="B430" t="str">
            <v>M. O.1029-12 [12] Exc. Roca dura a mano  3.00 m. prof.</v>
          </cell>
          <cell r="C430" t="str">
            <v>m³</v>
          </cell>
          <cell r="D430">
            <v>0.48</v>
          </cell>
          <cell r="E430">
            <v>0</v>
          </cell>
          <cell r="F430">
            <v>0</v>
          </cell>
          <cell r="G430">
            <v>0</v>
          </cell>
          <cell r="H430">
            <v>0</v>
          </cell>
          <cell r="I430">
            <v>0</v>
          </cell>
          <cell r="J430">
            <v>0</v>
          </cell>
          <cell r="K430">
            <v>0</v>
          </cell>
          <cell r="L430">
            <v>1</v>
          </cell>
          <cell r="M430">
            <v>0</v>
          </cell>
          <cell r="N430">
            <v>1192.8317307692307</v>
          </cell>
        </row>
        <row r="431">
          <cell r="A431" t="str">
            <v>Técnicos Especiales</v>
          </cell>
          <cell r="B431" t="str">
            <v>M. O.1029-13 [13] Exc. Roca dura a mano  3.01 - 5.00 m. prof.</v>
          </cell>
          <cell r="C431" t="str">
            <v>m³</v>
          </cell>
          <cell r="D431">
            <v>0.46</v>
          </cell>
          <cell r="E431">
            <v>0</v>
          </cell>
          <cell r="F431">
            <v>0</v>
          </cell>
          <cell r="G431">
            <v>0</v>
          </cell>
          <cell r="H431">
            <v>0</v>
          </cell>
          <cell r="I431">
            <v>0</v>
          </cell>
          <cell r="J431">
            <v>0</v>
          </cell>
          <cell r="K431">
            <v>0</v>
          </cell>
          <cell r="L431">
            <v>1</v>
          </cell>
          <cell r="M431">
            <v>0</v>
          </cell>
          <cell r="N431">
            <v>1244.6939799331101</v>
          </cell>
        </row>
        <row r="432">
          <cell r="A432" t="str">
            <v>Técnicos Especiales</v>
          </cell>
          <cell r="B432" t="str">
            <v>M. O.1029-14 [14] Exc. Roca dura a mano  5.01 - 7.00 m. prof.</v>
          </cell>
          <cell r="C432" t="str">
            <v>m³</v>
          </cell>
          <cell r="D432">
            <v>0.43</v>
          </cell>
          <cell r="E432">
            <v>0</v>
          </cell>
          <cell r="F432">
            <v>0</v>
          </cell>
          <cell r="G432">
            <v>0</v>
          </cell>
          <cell r="H432">
            <v>0</v>
          </cell>
          <cell r="I432">
            <v>0</v>
          </cell>
          <cell r="J432">
            <v>0</v>
          </cell>
          <cell r="K432">
            <v>0</v>
          </cell>
          <cell r="L432">
            <v>1</v>
          </cell>
          <cell r="M432">
            <v>0</v>
          </cell>
          <cell r="N432">
            <v>1331.5330948121643</v>
          </cell>
        </row>
        <row r="433">
          <cell r="A433" t="str">
            <v>Técnicos Especiales</v>
          </cell>
          <cell r="B433" t="str">
            <v>M. O.1029-15 [15] Exc. Roca tosca a mano  3.00 m. prof.</v>
          </cell>
          <cell r="C433" t="str">
            <v>m³</v>
          </cell>
          <cell r="D433">
            <v>0.71</v>
          </cell>
          <cell r="E433">
            <v>0</v>
          </cell>
          <cell r="F433">
            <v>0</v>
          </cell>
          <cell r="G433">
            <v>0</v>
          </cell>
          <cell r="H433">
            <v>0</v>
          </cell>
          <cell r="I433">
            <v>0</v>
          </cell>
          <cell r="J433">
            <v>0</v>
          </cell>
          <cell r="K433">
            <v>0</v>
          </cell>
          <cell r="L433">
            <v>1</v>
          </cell>
          <cell r="M433">
            <v>0</v>
          </cell>
          <cell r="N433">
            <v>806.42145178764883</v>
          </cell>
        </row>
        <row r="434">
          <cell r="A434" t="str">
            <v>Técnicos Especiales</v>
          </cell>
          <cell r="B434" t="str">
            <v>M. O.1029-16 [16] Exc. Roca tosca a mano  3.01 - 5.00 m. prof.</v>
          </cell>
          <cell r="C434" t="str">
            <v>m³</v>
          </cell>
          <cell r="D434">
            <v>0.67</v>
          </cell>
          <cell r="E434">
            <v>0</v>
          </cell>
          <cell r="F434">
            <v>0</v>
          </cell>
          <cell r="G434">
            <v>0</v>
          </cell>
          <cell r="H434">
            <v>0</v>
          </cell>
          <cell r="I434">
            <v>0</v>
          </cell>
          <cell r="J434">
            <v>0</v>
          </cell>
          <cell r="K434">
            <v>0</v>
          </cell>
          <cell r="L434">
            <v>1</v>
          </cell>
          <cell r="M434">
            <v>0</v>
          </cell>
          <cell r="N434">
            <v>854.56601607347852</v>
          </cell>
        </row>
        <row r="435">
          <cell r="A435" t="str">
            <v>Técnicos Especiales</v>
          </cell>
          <cell r="B435" t="str">
            <v>M. O.1029-17 [17] Exc. Roca tosca a mano  5.01 - 7.00 m. prof.</v>
          </cell>
          <cell r="C435" t="str">
            <v>m³</v>
          </cell>
          <cell r="D435">
            <v>0.62</v>
          </cell>
          <cell r="E435">
            <v>0</v>
          </cell>
          <cell r="F435">
            <v>0</v>
          </cell>
          <cell r="G435">
            <v>0</v>
          </cell>
          <cell r="H435">
            <v>0</v>
          </cell>
          <cell r="I435">
            <v>0</v>
          </cell>
          <cell r="J435">
            <v>0</v>
          </cell>
          <cell r="K435">
            <v>0</v>
          </cell>
          <cell r="L435">
            <v>1</v>
          </cell>
          <cell r="M435">
            <v>0</v>
          </cell>
          <cell r="N435">
            <v>923.48263027295275</v>
          </cell>
        </row>
        <row r="436">
          <cell r="A436" t="str">
            <v>Técnicos Especiales</v>
          </cell>
          <cell r="B436" t="str">
            <v>M. O.1029-18 [18] Exc. Tierra a mano  3.00 m. prof.</v>
          </cell>
          <cell r="C436" t="str">
            <v>m³</v>
          </cell>
          <cell r="D436">
            <v>1.59</v>
          </cell>
          <cell r="E436">
            <v>0</v>
          </cell>
          <cell r="F436">
            <v>0</v>
          </cell>
          <cell r="G436">
            <v>0</v>
          </cell>
          <cell r="H436">
            <v>0</v>
          </cell>
          <cell r="I436">
            <v>0</v>
          </cell>
          <cell r="J436">
            <v>0</v>
          </cell>
          <cell r="K436">
            <v>0</v>
          </cell>
          <cell r="L436">
            <v>1</v>
          </cell>
          <cell r="M436">
            <v>0</v>
          </cell>
          <cell r="N436">
            <v>360.10014513788093</v>
          </cell>
        </row>
        <row r="437">
          <cell r="A437" t="str">
            <v>Técnicos Especiales</v>
          </cell>
          <cell r="B437" t="str">
            <v>M. O.1029-19 [19] Exc. Tierra a mano  3.01 - 5.00 m. prof.</v>
          </cell>
          <cell r="C437" t="str">
            <v>m³</v>
          </cell>
          <cell r="D437">
            <v>1.42</v>
          </cell>
          <cell r="E437">
            <v>0</v>
          </cell>
          <cell r="F437">
            <v>0</v>
          </cell>
          <cell r="G437">
            <v>0</v>
          </cell>
          <cell r="H437">
            <v>0</v>
          </cell>
          <cell r="I437">
            <v>0</v>
          </cell>
          <cell r="J437">
            <v>0</v>
          </cell>
          <cell r="K437">
            <v>0</v>
          </cell>
          <cell r="L437">
            <v>1</v>
          </cell>
          <cell r="M437">
            <v>0</v>
          </cell>
          <cell r="N437">
            <v>403.21072589382442</v>
          </cell>
        </row>
        <row r="438">
          <cell r="A438" t="str">
            <v>Técnicos Especiales</v>
          </cell>
          <cell r="B438" t="str">
            <v>M. O.1029-20 [20] Exc. Tierra a mano  5.01 - 7.00 m. prof.</v>
          </cell>
          <cell r="C438" t="str">
            <v>m³</v>
          </cell>
          <cell r="D438">
            <v>1.3</v>
          </cell>
          <cell r="E438">
            <v>0</v>
          </cell>
          <cell r="F438">
            <v>0</v>
          </cell>
          <cell r="G438">
            <v>0</v>
          </cell>
          <cell r="H438">
            <v>0</v>
          </cell>
          <cell r="I438">
            <v>0</v>
          </cell>
          <cell r="J438">
            <v>0</v>
          </cell>
          <cell r="K438">
            <v>0</v>
          </cell>
          <cell r="L438">
            <v>1</v>
          </cell>
          <cell r="M438">
            <v>0</v>
          </cell>
          <cell r="N438">
            <v>440.43017751479283</v>
          </cell>
        </row>
        <row r="439">
          <cell r="A439" t="str">
            <v>Albañilería</v>
          </cell>
          <cell r="B439" t="str">
            <v xml:space="preserve">M.O. MALLA CICLÓNICA (ZABALETA, TUBOS, MALLA, PALOMETAS Y ALAMBRE DE PÚAS)  </v>
          </cell>
          <cell r="N439" t="str">
            <v>P. A.</v>
          </cell>
        </row>
        <row r="440">
          <cell r="A440" t="str">
            <v>Albañilería</v>
          </cell>
          <cell r="B440" t="str">
            <v>M. O.1030-1 [1] Coloc. malla ciclónica 3'</v>
          </cell>
          <cell r="C440" t="str">
            <v>Ud</v>
          </cell>
          <cell r="D440">
            <v>10</v>
          </cell>
          <cell r="E440">
            <v>0</v>
          </cell>
          <cell r="F440">
            <v>0</v>
          </cell>
          <cell r="G440">
            <v>1</v>
          </cell>
          <cell r="H440">
            <v>1</v>
          </cell>
          <cell r="I440">
            <v>0</v>
          </cell>
          <cell r="J440">
            <v>0</v>
          </cell>
          <cell r="K440">
            <v>0</v>
          </cell>
          <cell r="L440">
            <v>2</v>
          </cell>
          <cell r="M440">
            <v>0</v>
          </cell>
          <cell r="N440">
            <v>324.62653846153842</v>
          </cell>
        </row>
        <row r="441">
          <cell r="A441" t="str">
            <v>Albañilería</v>
          </cell>
          <cell r="B441" t="str">
            <v>M. O.1030-2 [2] Coloc. malla ciclónica 4'</v>
          </cell>
          <cell r="C441" t="str">
            <v>Ud</v>
          </cell>
          <cell r="D441">
            <v>9</v>
          </cell>
          <cell r="E441">
            <v>0</v>
          </cell>
          <cell r="F441">
            <v>0</v>
          </cell>
          <cell r="G441">
            <v>1</v>
          </cell>
          <cell r="H441">
            <v>1</v>
          </cell>
          <cell r="I441">
            <v>0</v>
          </cell>
          <cell r="J441">
            <v>0</v>
          </cell>
          <cell r="K441">
            <v>0</v>
          </cell>
          <cell r="L441">
            <v>2</v>
          </cell>
          <cell r="M441">
            <v>0</v>
          </cell>
          <cell r="N441">
            <v>360.69615384615378</v>
          </cell>
        </row>
        <row r="442">
          <cell r="A442" t="str">
            <v>Albañilería</v>
          </cell>
          <cell r="B442" t="str">
            <v>M. O.1030-3 [3] Coloc. malla ciclónica 6'</v>
          </cell>
          <cell r="C442" t="str">
            <v>Ud</v>
          </cell>
          <cell r="D442">
            <v>8.5</v>
          </cell>
          <cell r="E442">
            <v>0</v>
          </cell>
          <cell r="F442">
            <v>0</v>
          </cell>
          <cell r="G442">
            <v>1</v>
          </cell>
          <cell r="H442">
            <v>1</v>
          </cell>
          <cell r="I442">
            <v>0</v>
          </cell>
          <cell r="J442">
            <v>0</v>
          </cell>
          <cell r="K442">
            <v>0</v>
          </cell>
          <cell r="L442">
            <v>2</v>
          </cell>
          <cell r="M442">
            <v>0</v>
          </cell>
          <cell r="N442">
            <v>381.9135746606334</v>
          </cell>
        </row>
        <row r="443">
          <cell r="A443" t="str">
            <v>Albañilería</v>
          </cell>
          <cell r="B443" t="str">
            <v>M. O.1030-4 [4] Coloc. malla ciclónica 7'</v>
          </cell>
          <cell r="C443" t="str">
            <v>Ud</v>
          </cell>
          <cell r="D443">
            <v>8.1</v>
          </cell>
          <cell r="E443">
            <v>0</v>
          </cell>
          <cell r="F443">
            <v>0</v>
          </cell>
          <cell r="G443">
            <v>1</v>
          </cell>
          <cell r="H443">
            <v>1</v>
          </cell>
          <cell r="I443">
            <v>0</v>
          </cell>
          <cell r="J443">
            <v>0</v>
          </cell>
          <cell r="K443">
            <v>0</v>
          </cell>
          <cell r="L443">
            <v>2</v>
          </cell>
          <cell r="M443">
            <v>0</v>
          </cell>
          <cell r="N443">
            <v>400.77350427350422</v>
          </cell>
        </row>
        <row r="444">
          <cell r="A444" t="str">
            <v>Albañilería</v>
          </cell>
          <cell r="B444" t="str">
            <v>M. O.1030-5 [5] Coloc. malla ciclónica 10'</v>
          </cell>
          <cell r="C444" t="str">
            <v>Ud</v>
          </cell>
          <cell r="D444">
            <v>7.76</v>
          </cell>
          <cell r="E444">
            <v>0</v>
          </cell>
          <cell r="F444">
            <v>0</v>
          </cell>
          <cell r="G444">
            <v>1</v>
          </cell>
          <cell r="H444">
            <v>1</v>
          </cell>
          <cell r="I444">
            <v>0</v>
          </cell>
          <cell r="J444">
            <v>0</v>
          </cell>
          <cell r="K444">
            <v>0</v>
          </cell>
          <cell r="L444">
            <v>2</v>
          </cell>
          <cell r="M444">
            <v>0</v>
          </cell>
          <cell r="N444">
            <v>418.3331681205392</v>
          </cell>
        </row>
        <row r="445">
          <cell r="A445" t="str">
            <v>Pintores</v>
          </cell>
          <cell r="B445" t="str">
            <v xml:space="preserve">M.O. PINTURA  </v>
          </cell>
          <cell r="N445" t="str">
            <v>P. A.</v>
          </cell>
        </row>
        <row r="446">
          <cell r="A446" t="str">
            <v>Pintores</v>
          </cell>
          <cell r="B446" t="str">
            <v>M. O.1031-1 [1] Barniz, 1ra. mano</v>
          </cell>
          <cell r="C446" t="str">
            <v>M²</v>
          </cell>
          <cell r="D446">
            <v>84.38</v>
          </cell>
          <cell r="E446">
            <v>1</v>
          </cell>
          <cell r="F446">
            <v>0</v>
          </cell>
          <cell r="G446">
            <v>1</v>
          </cell>
          <cell r="H446">
            <v>0</v>
          </cell>
          <cell r="I446">
            <v>0</v>
          </cell>
          <cell r="J446">
            <v>0</v>
          </cell>
          <cell r="K446">
            <v>0</v>
          </cell>
          <cell r="L446">
            <v>0</v>
          </cell>
          <cell r="M446">
            <v>0</v>
          </cell>
          <cell r="N446">
            <v>29.100798585155058</v>
          </cell>
        </row>
        <row r="447">
          <cell r="A447" t="str">
            <v>Pintores</v>
          </cell>
          <cell r="B447" t="str">
            <v>M. O.1031-2 [2] Barniz, 2da. mano</v>
          </cell>
          <cell r="C447" t="str">
            <v>M²</v>
          </cell>
          <cell r="D447">
            <v>84.38</v>
          </cell>
          <cell r="E447">
            <v>1</v>
          </cell>
          <cell r="F447">
            <v>0</v>
          </cell>
          <cell r="G447">
            <v>1</v>
          </cell>
          <cell r="H447">
            <v>0</v>
          </cell>
          <cell r="I447">
            <v>0</v>
          </cell>
          <cell r="J447">
            <v>0</v>
          </cell>
          <cell r="K447">
            <v>0</v>
          </cell>
          <cell r="L447">
            <v>0</v>
          </cell>
          <cell r="M447">
            <v>0</v>
          </cell>
          <cell r="N447">
            <v>29.100798585155058</v>
          </cell>
        </row>
        <row r="448">
          <cell r="A448" t="str">
            <v>Pintores</v>
          </cell>
          <cell r="B448" t="str">
            <v>M. O.1031-3 [3] Cal y Carburo, 1ra. mano</v>
          </cell>
          <cell r="C448" t="str">
            <v>M²</v>
          </cell>
          <cell r="D448">
            <v>150</v>
          </cell>
          <cell r="E448">
            <v>1</v>
          </cell>
          <cell r="F448">
            <v>0</v>
          </cell>
          <cell r="G448">
            <v>1</v>
          </cell>
          <cell r="H448">
            <v>0</v>
          </cell>
          <cell r="I448">
            <v>0</v>
          </cell>
          <cell r="J448">
            <v>0</v>
          </cell>
          <cell r="K448">
            <v>0</v>
          </cell>
          <cell r="L448">
            <v>0</v>
          </cell>
          <cell r="M448">
            <v>0</v>
          </cell>
          <cell r="N448">
            <v>16.370169230769225</v>
          </cell>
        </row>
        <row r="449">
          <cell r="A449" t="str">
            <v>Pintores</v>
          </cell>
          <cell r="B449" t="str">
            <v>M. O.1031-4 [4] Cal y Carburo, 2da. mano</v>
          </cell>
          <cell r="C449" t="str">
            <v>M²</v>
          </cell>
          <cell r="D449">
            <v>225</v>
          </cell>
          <cell r="E449">
            <v>1</v>
          </cell>
          <cell r="F449">
            <v>0</v>
          </cell>
          <cell r="G449">
            <v>1</v>
          </cell>
          <cell r="H449">
            <v>0</v>
          </cell>
          <cell r="I449">
            <v>0</v>
          </cell>
          <cell r="J449">
            <v>0</v>
          </cell>
          <cell r="K449">
            <v>0</v>
          </cell>
          <cell r="L449">
            <v>0</v>
          </cell>
          <cell r="M449">
            <v>0</v>
          </cell>
          <cell r="N449">
            <v>10.91344615384615</v>
          </cell>
        </row>
        <row r="450">
          <cell r="A450" t="str">
            <v>Pintores</v>
          </cell>
          <cell r="B450" t="str">
            <v>M. O.1031-5 [5] Cornisa</v>
          </cell>
          <cell r="C450" t="str">
            <v>M²</v>
          </cell>
          <cell r="D450">
            <v>67.5</v>
          </cell>
          <cell r="E450">
            <v>1</v>
          </cell>
          <cell r="F450">
            <v>0</v>
          </cell>
          <cell r="G450">
            <v>1</v>
          </cell>
          <cell r="H450">
            <v>0</v>
          </cell>
          <cell r="I450">
            <v>0</v>
          </cell>
          <cell r="J450">
            <v>0</v>
          </cell>
          <cell r="K450">
            <v>0</v>
          </cell>
          <cell r="L450">
            <v>0</v>
          </cell>
          <cell r="M450">
            <v>0</v>
          </cell>
          <cell r="N450">
            <v>36.378153846153836</v>
          </cell>
        </row>
        <row r="451">
          <cell r="A451" t="str">
            <v>Pintores</v>
          </cell>
          <cell r="B451" t="str">
            <v>M. O.1031-6 [6] De agua, 1ra. mano, p. LISA, masilla, lija y piedra</v>
          </cell>
          <cell r="C451" t="str">
            <v>M²</v>
          </cell>
          <cell r="D451">
            <v>90</v>
          </cell>
          <cell r="E451">
            <v>1</v>
          </cell>
          <cell r="F451">
            <v>0</v>
          </cell>
          <cell r="G451">
            <v>1</v>
          </cell>
          <cell r="H451">
            <v>0</v>
          </cell>
          <cell r="I451">
            <v>0</v>
          </cell>
          <cell r="J451">
            <v>0</v>
          </cell>
          <cell r="K451">
            <v>0</v>
          </cell>
          <cell r="L451">
            <v>0</v>
          </cell>
          <cell r="M451">
            <v>0</v>
          </cell>
          <cell r="N451">
            <v>27.283615384615374</v>
          </cell>
        </row>
        <row r="452">
          <cell r="A452" t="str">
            <v>Pintores</v>
          </cell>
          <cell r="B452" t="str">
            <v>M. O.1031-7 [7] De agua, 2da. mano, pared LISA</v>
          </cell>
          <cell r="C452" t="str">
            <v>M²</v>
          </cell>
          <cell r="D452">
            <v>135</v>
          </cell>
          <cell r="E452">
            <v>1</v>
          </cell>
          <cell r="F452">
            <v>0</v>
          </cell>
          <cell r="G452">
            <v>1</v>
          </cell>
          <cell r="H452">
            <v>0</v>
          </cell>
          <cell r="I452">
            <v>0</v>
          </cell>
          <cell r="J452">
            <v>0</v>
          </cell>
          <cell r="K452">
            <v>0</v>
          </cell>
          <cell r="L452">
            <v>0</v>
          </cell>
          <cell r="M452">
            <v>0</v>
          </cell>
          <cell r="N452">
            <v>18.189076923076918</v>
          </cell>
        </row>
        <row r="453">
          <cell r="A453" t="str">
            <v>Pintores</v>
          </cell>
          <cell r="B453" t="str">
            <v>M. O.1031-8 [8] De agua, 2 manos, p. LISA, masilla, lija, piedra</v>
          </cell>
          <cell r="C453" t="str">
            <v>M²</v>
          </cell>
          <cell r="D453">
            <v>54</v>
          </cell>
          <cell r="E453">
            <v>1</v>
          </cell>
          <cell r="F453">
            <v>0</v>
          </cell>
          <cell r="G453">
            <v>1</v>
          </cell>
          <cell r="H453">
            <v>0</v>
          </cell>
          <cell r="I453">
            <v>0</v>
          </cell>
          <cell r="J453">
            <v>0</v>
          </cell>
          <cell r="K453">
            <v>0</v>
          </cell>
          <cell r="L453">
            <v>0</v>
          </cell>
          <cell r="M453">
            <v>0</v>
          </cell>
          <cell r="N453">
            <v>45.472692307692292</v>
          </cell>
        </row>
        <row r="454">
          <cell r="A454" t="str">
            <v>Pintores</v>
          </cell>
          <cell r="B454" t="str">
            <v>M. O.1031-9 [9] De agua, 1ra. mano, pared RUSTICA</v>
          </cell>
          <cell r="C454" t="str">
            <v>M²</v>
          </cell>
          <cell r="D454">
            <v>54</v>
          </cell>
          <cell r="E454">
            <v>1</v>
          </cell>
          <cell r="F454">
            <v>0</v>
          </cell>
          <cell r="G454">
            <v>1</v>
          </cell>
          <cell r="H454">
            <v>0</v>
          </cell>
          <cell r="I454">
            <v>0</v>
          </cell>
          <cell r="J454">
            <v>0</v>
          </cell>
          <cell r="K454">
            <v>0</v>
          </cell>
          <cell r="L454">
            <v>0</v>
          </cell>
          <cell r="M454">
            <v>0</v>
          </cell>
          <cell r="N454">
            <v>45.472692307692292</v>
          </cell>
        </row>
        <row r="455">
          <cell r="A455" t="str">
            <v>Pintores</v>
          </cell>
          <cell r="B455" t="str">
            <v>M. O.1031-10 [10] De agua, 2da. mano, pared RUSTICA</v>
          </cell>
          <cell r="C455" t="str">
            <v>M²</v>
          </cell>
          <cell r="D455">
            <v>64.290000000000006</v>
          </cell>
          <cell r="E455">
            <v>1</v>
          </cell>
          <cell r="F455">
            <v>0</v>
          </cell>
          <cell r="G455">
            <v>1</v>
          </cell>
          <cell r="H455">
            <v>0</v>
          </cell>
          <cell r="I455">
            <v>0</v>
          </cell>
          <cell r="J455">
            <v>0</v>
          </cell>
          <cell r="K455">
            <v>0</v>
          </cell>
          <cell r="L455">
            <v>0</v>
          </cell>
          <cell r="M455">
            <v>0</v>
          </cell>
          <cell r="N455">
            <v>38.194515237445692</v>
          </cell>
        </row>
        <row r="456">
          <cell r="A456" t="str">
            <v>Pintores</v>
          </cell>
          <cell r="B456" t="str">
            <v>M. O.1031-11 [11] De agua, 2 manos, pared RUSTICA</v>
          </cell>
          <cell r="C456" t="str">
            <v>M²</v>
          </cell>
          <cell r="D456">
            <v>29.35</v>
          </cell>
          <cell r="E456">
            <v>1</v>
          </cell>
          <cell r="F456">
            <v>0</v>
          </cell>
          <cell r="G456">
            <v>1</v>
          </cell>
          <cell r="H456">
            <v>0</v>
          </cell>
          <cell r="I456">
            <v>0</v>
          </cell>
          <cell r="J456">
            <v>0</v>
          </cell>
          <cell r="K456">
            <v>0</v>
          </cell>
          <cell r="L456">
            <v>0</v>
          </cell>
          <cell r="M456">
            <v>0</v>
          </cell>
          <cell r="N456">
            <v>83.663556545668953</v>
          </cell>
        </row>
        <row r="457">
          <cell r="A457" t="str">
            <v>Pintores</v>
          </cell>
          <cell r="B457" t="str">
            <v>M. O.1031-12 [12] Imperm., 1ra. Mano, limpieza y sellar grietas</v>
          </cell>
          <cell r="C457" t="str">
            <v>M²</v>
          </cell>
          <cell r="D457">
            <v>79.41</v>
          </cell>
          <cell r="E457">
            <v>1</v>
          </cell>
          <cell r="F457">
            <v>0</v>
          </cell>
          <cell r="G457">
            <v>1</v>
          </cell>
          <cell r="H457">
            <v>0</v>
          </cell>
          <cell r="I457">
            <v>0</v>
          </cell>
          <cell r="J457">
            <v>0</v>
          </cell>
          <cell r="K457">
            <v>0</v>
          </cell>
          <cell r="L457">
            <v>0</v>
          </cell>
          <cell r="M457">
            <v>0</v>
          </cell>
          <cell r="N457">
            <v>30.922117927406923</v>
          </cell>
        </row>
        <row r="458">
          <cell r="A458" t="str">
            <v>Pintores</v>
          </cell>
          <cell r="B458" t="str">
            <v>M. O.1031-13 [13] Impermeabilizante, 2da. mano</v>
          </cell>
          <cell r="C458" t="str">
            <v>M²</v>
          </cell>
          <cell r="D458">
            <v>135</v>
          </cell>
          <cell r="E458">
            <v>1</v>
          </cell>
          <cell r="F458">
            <v>0</v>
          </cell>
          <cell r="G458">
            <v>1</v>
          </cell>
          <cell r="H458">
            <v>0</v>
          </cell>
          <cell r="I458">
            <v>0</v>
          </cell>
          <cell r="J458">
            <v>0</v>
          </cell>
          <cell r="K458">
            <v>0</v>
          </cell>
          <cell r="L458">
            <v>0</v>
          </cell>
          <cell r="M458">
            <v>0</v>
          </cell>
          <cell r="N458">
            <v>18.189076923076918</v>
          </cell>
        </row>
        <row r="459">
          <cell r="A459" t="str">
            <v>Pintores</v>
          </cell>
          <cell r="B459" t="str">
            <v>M. O.1031-14 [14] Mant., 1ra. mano, p. LISA, masilla, lija sin piedra</v>
          </cell>
          <cell r="C459" t="str">
            <v>M²</v>
          </cell>
          <cell r="D459">
            <v>84.38</v>
          </cell>
          <cell r="E459">
            <v>1</v>
          </cell>
          <cell r="F459">
            <v>0</v>
          </cell>
          <cell r="G459">
            <v>1</v>
          </cell>
          <cell r="H459">
            <v>0</v>
          </cell>
          <cell r="I459">
            <v>0</v>
          </cell>
          <cell r="J459">
            <v>0</v>
          </cell>
          <cell r="K459">
            <v>0</v>
          </cell>
          <cell r="L459">
            <v>0</v>
          </cell>
          <cell r="M459">
            <v>0</v>
          </cell>
          <cell r="N459">
            <v>29.100798585155058</v>
          </cell>
        </row>
        <row r="460">
          <cell r="A460" t="str">
            <v>Pintores</v>
          </cell>
          <cell r="B460" t="str">
            <v>M. O.1031-15 [15] Mant., 2da. mano, pared LISA, sin piedra</v>
          </cell>
          <cell r="C460" t="str">
            <v>M²</v>
          </cell>
          <cell r="D460">
            <v>90</v>
          </cell>
          <cell r="E460">
            <v>1</v>
          </cell>
          <cell r="F460">
            <v>0</v>
          </cell>
          <cell r="G460">
            <v>1</v>
          </cell>
          <cell r="H460">
            <v>0</v>
          </cell>
          <cell r="I460">
            <v>0</v>
          </cell>
          <cell r="J460">
            <v>0</v>
          </cell>
          <cell r="K460">
            <v>0</v>
          </cell>
          <cell r="L460">
            <v>0</v>
          </cell>
          <cell r="M460">
            <v>0</v>
          </cell>
          <cell r="N460">
            <v>27.283615384615374</v>
          </cell>
        </row>
        <row r="461">
          <cell r="A461" t="str">
            <v>Pintores</v>
          </cell>
          <cell r="B461" t="str">
            <v>M. O.1031-16 [16] Mant., 2 manos, p. LISA, masilla, lija sin piedra</v>
          </cell>
          <cell r="C461" t="str">
            <v>M²</v>
          </cell>
          <cell r="D461">
            <v>43.55</v>
          </cell>
          <cell r="E461">
            <v>1</v>
          </cell>
          <cell r="F461">
            <v>0</v>
          </cell>
          <cell r="G461">
            <v>1</v>
          </cell>
          <cell r="H461">
            <v>0</v>
          </cell>
          <cell r="I461">
            <v>0</v>
          </cell>
          <cell r="J461">
            <v>0</v>
          </cell>
          <cell r="K461">
            <v>0</v>
          </cell>
          <cell r="L461">
            <v>0</v>
          </cell>
          <cell r="M461">
            <v>0</v>
          </cell>
          <cell r="N461">
            <v>56.384050163384245</v>
          </cell>
        </row>
        <row r="462">
          <cell r="A462" t="str">
            <v>Pintores</v>
          </cell>
          <cell r="B462" t="str">
            <v>M. O.1031-17 [17] Oxido de Zinc, 1ra. mano</v>
          </cell>
          <cell r="C462" t="str">
            <v>M²</v>
          </cell>
          <cell r="D462">
            <v>112.5</v>
          </cell>
          <cell r="E462">
            <v>1</v>
          </cell>
          <cell r="F462">
            <v>0</v>
          </cell>
          <cell r="G462">
            <v>1</v>
          </cell>
          <cell r="H462">
            <v>0</v>
          </cell>
          <cell r="I462">
            <v>0</v>
          </cell>
          <cell r="J462">
            <v>0</v>
          </cell>
          <cell r="K462">
            <v>0</v>
          </cell>
          <cell r="L462">
            <v>0</v>
          </cell>
          <cell r="M462">
            <v>0</v>
          </cell>
          <cell r="N462">
            <v>21.826892307692301</v>
          </cell>
        </row>
        <row r="463">
          <cell r="A463" t="str">
            <v>Pintores</v>
          </cell>
          <cell r="B463" t="str">
            <v>M. O.1031-18 [18] Oxido de Zinc, 2da. mano</v>
          </cell>
          <cell r="C463" t="str">
            <v>M²</v>
          </cell>
          <cell r="D463">
            <v>150</v>
          </cell>
          <cell r="E463">
            <v>1</v>
          </cell>
          <cell r="F463">
            <v>0</v>
          </cell>
          <cell r="G463">
            <v>1</v>
          </cell>
          <cell r="H463">
            <v>0</v>
          </cell>
          <cell r="I463">
            <v>0</v>
          </cell>
          <cell r="J463">
            <v>0</v>
          </cell>
          <cell r="K463">
            <v>0</v>
          </cell>
          <cell r="L463">
            <v>0</v>
          </cell>
          <cell r="M463">
            <v>0</v>
          </cell>
          <cell r="N463">
            <v>16.370169230769225</v>
          </cell>
        </row>
        <row r="464">
          <cell r="A464" t="str">
            <v>Pintores</v>
          </cell>
          <cell r="B464" t="str">
            <v>M. O.1031-19 [19] Piedra sobre paredes</v>
          </cell>
          <cell r="C464" t="str">
            <v>M²</v>
          </cell>
          <cell r="D464">
            <v>80</v>
          </cell>
          <cell r="E464">
            <v>0</v>
          </cell>
          <cell r="F464">
            <v>0</v>
          </cell>
          <cell r="G464">
            <v>1</v>
          </cell>
          <cell r="H464">
            <v>0</v>
          </cell>
          <cell r="I464">
            <v>0</v>
          </cell>
          <cell r="J464">
            <v>0</v>
          </cell>
          <cell r="K464">
            <v>0</v>
          </cell>
          <cell r="L464">
            <v>0</v>
          </cell>
          <cell r="M464">
            <v>0</v>
          </cell>
          <cell r="N464">
            <v>9.206567307692298</v>
          </cell>
        </row>
        <row r="465">
          <cell r="A465" t="str">
            <v>Pintores</v>
          </cell>
          <cell r="B465" t="str">
            <v>M. O.1031-20 [20] Rapilla total y/o parcial</v>
          </cell>
          <cell r="C465" t="str">
            <v>M²</v>
          </cell>
          <cell r="D465">
            <v>20</v>
          </cell>
          <cell r="E465">
            <v>0</v>
          </cell>
          <cell r="F465">
            <v>0</v>
          </cell>
          <cell r="G465">
            <v>1</v>
          </cell>
          <cell r="H465">
            <v>0</v>
          </cell>
          <cell r="I465">
            <v>0</v>
          </cell>
          <cell r="J465">
            <v>0</v>
          </cell>
          <cell r="K465">
            <v>0</v>
          </cell>
          <cell r="L465">
            <v>0</v>
          </cell>
          <cell r="M465">
            <v>0</v>
          </cell>
          <cell r="N465">
            <v>36.826269230769192</v>
          </cell>
        </row>
        <row r="466">
          <cell r="A466" t="str">
            <v>Pintores</v>
          </cell>
          <cell r="B466" t="str">
            <v>M. O.1031-21 [21] Volutas en ventanas y en muros</v>
          </cell>
          <cell r="C466" t="str">
            <v>M²</v>
          </cell>
          <cell r="D466">
            <v>79.41</v>
          </cell>
          <cell r="E466">
            <v>1</v>
          </cell>
          <cell r="F466">
            <v>0</v>
          </cell>
          <cell r="G466">
            <v>1</v>
          </cell>
          <cell r="H466">
            <v>0</v>
          </cell>
          <cell r="I466">
            <v>0</v>
          </cell>
          <cell r="J466">
            <v>0</v>
          </cell>
          <cell r="K466">
            <v>0</v>
          </cell>
          <cell r="L466">
            <v>0</v>
          </cell>
          <cell r="M466">
            <v>0</v>
          </cell>
          <cell r="N466">
            <v>30.922117927406923</v>
          </cell>
        </row>
        <row r="467">
          <cell r="A467" t="str">
            <v>Pintores</v>
          </cell>
          <cell r="B467" t="str">
            <v>M. O.1031-22 [22] Instalación de Impermeabilizante y Pintura Aluminio</v>
          </cell>
          <cell r="C467" t="str">
            <v>P. A.</v>
          </cell>
          <cell r="D467">
            <v>13.3</v>
          </cell>
          <cell r="E467">
            <v>1</v>
          </cell>
          <cell r="F467">
            <v>0</v>
          </cell>
          <cell r="G467">
            <v>1</v>
          </cell>
          <cell r="H467">
            <v>0</v>
          </cell>
          <cell r="I467">
            <v>0</v>
          </cell>
          <cell r="J467">
            <v>0</v>
          </cell>
          <cell r="K467">
            <v>0</v>
          </cell>
          <cell r="L467">
            <v>0</v>
          </cell>
          <cell r="M467">
            <v>0</v>
          </cell>
          <cell r="N467">
            <v>184.62596876807396</v>
          </cell>
        </row>
        <row r="468">
          <cell r="A468" t="str">
            <v>Electricistas</v>
          </cell>
          <cell r="B468" t="str">
            <v>MANO DE OBRA ELÉCTRICA</v>
          </cell>
          <cell r="N468" t="str">
            <v>P. A.</v>
          </cell>
        </row>
        <row r="469">
          <cell r="A469" t="str">
            <v>Electricistas</v>
          </cell>
          <cell r="B469" t="str">
            <v>M. O.1031E-01 [01] salida de iluminación</v>
          </cell>
          <cell r="C469" t="str">
            <v>Ud</v>
          </cell>
          <cell r="D469">
            <v>4.9024799969105093</v>
          </cell>
          <cell r="E469">
            <v>1</v>
          </cell>
          <cell r="F469">
            <v>0</v>
          </cell>
          <cell r="G469">
            <v>1</v>
          </cell>
          <cell r="H469">
            <v>0</v>
          </cell>
          <cell r="I469">
            <v>0</v>
          </cell>
          <cell r="J469">
            <v>0</v>
          </cell>
          <cell r="K469">
            <v>0</v>
          </cell>
          <cell r="L469">
            <v>0</v>
          </cell>
          <cell r="M469">
            <v>0</v>
          </cell>
          <cell r="N469">
            <v>500.87412618977123</v>
          </cell>
        </row>
        <row r="470">
          <cell r="A470" t="str">
            <v>Electricistas</v>
          </cell>
          <cell r="B470" t="str">
            <v>M. O.1031E-02 [02] salida de interruptor doble</v>
          </cell>
          <cell r="C470" t="str">
            <v>Ud</v>
          </cell>
          <cell r="D470">
            <v>4.2630261457027308</v>
          </cell>
          <cell r="E470">
            <v>1</v>
          </cell>
          <cell r="F470">
            <v>0</v>
          </cell>
          <cell r="G470">
            <v>1</v>
          </cell>
          <cell r="H470">
            <v>0</v>
          </cell>
          <cell r="I470">
            <v>0</v>
          </cell>
          <cell r="J470">
            <v>0</v>
          </cell>
          <cell r="K470">
            <v>0</v>
          </cell>
          <cell r="L470">
            <v>0</v>
          </cell>
          <cell r="M470">
            <v>0</v>
          </cell>
          <cell r="N470">
            <v>576.0052368176614</v>
          </cell>
        </row>
        <row r="471">
          <cell r="A471" t="str">
            <v>Electricistas</v>
          </cell>
          <cell r="B471" t="str">
            <v>M. O.1031E-03 [03] salida de interruptor triple</v>
          </cell>
          <cell r="C471" t="str">
            <v>Ud</v>
          </cell>
          <cell r="D471">
            <v>3.7711383935741782</v>
          </cell>
          <cell r="E471">
            <v>1</v>
          </cell>
          <cell r="F471">
            <v>0</v>
          </cell>
          <cell r="G471">
            <v>1</v>
          </cell>
          <cell r="H471">
            <v>0</v>
          </cell>
          <cell r="I471">
            <v>0</v>
          </cell>
          <cell r="J471">
            <v>0</v>
          </cell>
          <cell r="K471">
            <v>0</v>
          </cell>
          <cell r="L471">
            <v>0</v>
          </cell>
          <cell r="M471">
            <v>0</v>
          </cell>
          <cell r="N471">
            <v>651.13637537128579</v>
          </cell>
        </row>
        <row r="472">
          <cell r="A472" t="str">
            <v>Electricistas</v>
          </cell>
          <cell r="B472" t="str">
            <v>M. O.1031E-04 [04] salida de interruptor tres vías doble</v>
          </cell>
          <cell r="C472" t="str">
            <v>Ud</v>
          </cell>
          <cell r="D472">
            <v>3.2683200783182511</v>
          </cell>
          <cell r="E472">
            <v>1</v>
          </cell>
          <cell r="F472">
            <v>0</v>
          </cell>
          <cell r="G472">
            <v>1</v>
          </cell>
          <cell r="H472">
            <v>0</v>
          </cell>
          <cell r="I472">
            <v>0</v>
          </cell>
          <cell r="J472">
            <v>0</v>
          </cell>
          <cell r="K472">
            <v>0</v>
          </cell>
          <cell r="L472">
            <v>0</v>
          </cell>
          <cell r="M472">
            <v>0</v>
          </cell>
          <cell r="N472">
            <v>751.31117080763408</v>
          </cell>
        </row>
        <row r="473">
          <cell r="A473" t="str">
            <v>Electricistas</v>
          </cell>
          <cell r="B473" t="str">
            <v>M. O.1031E-05 [05] salida de toma corriente 220V</v>
          </cell>
          <cell r="C473" t="str">
            <v>Ud</v>
          </cell>
          <cell r="D473">
            <v>3.2792508926933546</v>
          </cell>
          <cell r="E473">
            <v>1</v>
          </cell>
          <cell r="F473">
            <v>0</v>
          </cell>
          <cell r="G473">
            <v>1</v>
          </cell>
          <cell r="H473">
            <v>0</v>
          </cell>
          <cell r="I473">
            <v>0</v>
          </cell>
          <cell r="J473">
            <v>0</v>
          </cell>
          <cell r="K473">
            <v>0</v>
          </cell>
          <cell r="L473">
            <v>0</v>
          </cell>
          <cell r="M473">
            <v>0</v>
          </cell>
          <cell r="N473">
            <v>748.80680526355866</v>
          </cell>
        </row>
        <row r="474">
          <cell r="A474" t="str">
            <v>Electricistas</v>
          </cell>
          <cell r="B474" t="str">
            <v>M. O.1031E-06 [06] salida de data y teléfono</v>
          </cell>
          <cell r="C474" t="str">
            <v>Ud</v>
          </cell>
          <cell r="D474">
            <v>5.4471999705631937</v>
          </cell>
          <cell r="E474">
            <v>1</v>
          </cell>
          <cell r="F474">
            <v>0</v>
          </cell>
          <cell r="G474">
            <v>1</v>
          </cell>
          <cell r="H474">
            <v>0</v>
          </cell>
          <cell r="I474">
            <v>0</v>
          </cell>
          <cell r="J474">
            <v>0</v>
          </cell>
          <cell r="K474">
            <v>0</v>
          </cell>
          <cell r="L474">
            <v>0</v>
          </cell>
          <cell r="M474">
            <v>0</v>
          </cell>
          <cell r="N474">
            <v>450.78671572277591</v>
          </cell>
        </row>
        <row r="475">
          <cell r="A475" t="str">
            <v>Electricistas</v>
          </cell>
          <cell r="B475" t="str">
            <v>M. O.1031E-07 [07] salida de abanico en techo (19 pies)</v>
          </cell>
          <cell r="C475" t="str">
            <v>Ud</v>
          </cell>
          <cell r="D475">
            <v>4.4568006391104928</v>
          </cell>
          <cell r="E475">
            <v>1</v>
          </cell>
          <cell r="F475">
            <v>0</v>
          </cell>
          <cell r="G475">
            <v>1</v>
          </cell>
          <cell r="H475">
            <v>0</v>
          </cell>
          <cell r="I475">
            <v>0</v>
          </cell>
          <cell r="J475">
            <v>0</v>
          </cell>
          <cell r="K475">
            <v>0</v>
          </cell>
          <cell r="L475">
            <v>0</v>
          </cell>
          <cell r="M475">
            <v>0</v>
          </cell>
          <cell r="N475">
            <v>550.96145945300077</v>
          </cell>
        </row>
        <row r="476">
          <cell r="A476" t="str">
            <v>Electricistas</v>
          </cell>
          <cell r="B476" t="str">
            <v>M. O.1031E-08 [08] salida de abanico en techo (30 pies)</v>
          </cell>
          <cell r="C476" t="str">
            <v>Ud</v>
          </cell>
          <cell r="D476">
            <v>3.3810206918064813</v>
          </cell>
          <cell r="E476">
            <v>1</v>
          </cell>
          <cell r="F476">
            <v>0</v>
          </cell>
          <cell r="G476">
            <v>1</v>
          </cell>
          <cell r="H476">
            <v>0</v>
          </cell>
          <cell r="I476">
            <v>0</v>
          </cell>
          <cell r="J476">
            <v>0</v>
          </cell>
          <cell r="K476">
            <v>0</v>
          </cell>
          <cell r="L476">
            <v>0</v>
          </cell>
          <cell r="M476">
            <v>0</v>
          </cell>
          <cell r="N476">
            <v>726.26748205536569</v>
          </cell>
        </row>
        <row r="477">
          <cell r="A477" t="str">
            <v>Electricistas</v>
          </cell>
          <cell r="B477" t="str">
            <v>M. O.1031E-09 [09] salida de iluminación (EMT)</v>
          </cell>
          <cell r="C477" t="str">
            <v>Ud</v>
          </cell>
          <cell r="D477">
            <v>3.5017718676339449</v>
          </cell>
          <cell r="E477">
            <v>1</v>
          </cell>
          <cell r="F477">
            <v>0</v>
          </cell>
          <cell r="G477">
            <v>1</v>
          </cell>
          <cell r="H477">
            <v>0</v>
          </cell>
          <cell r="I477">
            <v>0</v>
          </cell>
          <cell r="J477">
            <v>0</v>
          </cell>
          <cell r="K477">
            <v>0</v>
          </cell>
          <cell r="L477">
            <v>0</v>
          </cell>
          <cell r="M477">
            <v>0</v>
          </cell>
          <cell r="N477">
            <v>701.22368830226446</v>
          </cell>
        </row>
        <row r="478">
          <cell r="A478" t="str">
            <v>Plomeros</v>
          </cell>
          <cell r="B478" t="str">
            <v xml:space="preserve">M.O. PLOMERÍA (ACOMETIDA URBANA, INCLUYE LLAVE CHORRO):  </v>
          </cell>
          <cell r="N478" t="str">
            <v>P. A.</v>
          </cell>
        </row>
        <row r="479">
          <cell r="A479" t="str">
            <v>Plomeros</v>
          </cell>
          <cell r="B479" t="str">
            <v>M. O.1032-1 [1] Acomet. ½" y ¾", hasta 8.00 m. tub. h.g.</v>
          </cell>
          <cell r="C479" t="str">
            <v>Ud</v>
          </cell>
          <cell r="D479">
            <v>2.4300000000000002</v>
          </cell>
          <cell r="E479">
            <v>1</v>
          </cell>
          <cell r="F479">
            <v>0</v>
          </cell>
          <cell r="G479">
            <v>1</v>
          </cell>
          <cell r="H479">
            <v>0</v>
          </cell>
          <cell r="I479">
            <v>0</v>
          </cell>
          <cell r="J479">
            <v>0</v>
          </cell>
          <cell r="K479">
            <v>0</v>
          </cell>
          <cell r="L479">
            <v>0</v>
          </cell>
          <cell r="M479">
            <v>0</v>
          </cell>
          <cell r="N479">
            <v>1010.5042735042731</v>
          </cell>
        </row>
        <row r="480">
          <cell r="A480" t="str">
            <v>Plomeros</v>
          </cell>
          <cell r="B480" t="str">
            <v>M. O.1032-2 [2] Acomet. ½" y ¾", hasta 12.00 m. tub. h.g.</v>
          </cell>
          <cell r="C480" t="str">
            <v>Ud</v>
          </cell>
          <cell r="D480">
            <v>4.96</v>
          </cell>
          <cell r="E480">
            <v>1</v>
          </cell>
          <cell r="F480">
            <v>0</v>
          </cell>
          <cell r="G480">
            <v>1</v>
          </cell>
          <cell r="H480">
            <v>0</v>
          </cell>
          <cell r="I480">
            <v>0</v>
          </cell>
          <cell r="J480">
            <v>0</v>
          </cell>
          <cell r="K480">
            <v>0</v>
          </cell>
          <cell r="L480">
            <v>0</v>
          </cell>
          <cell r="M480">
            <v>0</v>
          </cell>
          <cell r="N480">
            <v>495.0656017369725</v>
          </cell>
        </row>
        <row r="481">
          <cell r="A481" t="str">
            <v>Plomeros</v>
          </cell>
          <cell r="B481" t="str">
            <v>M. O.1032-3 [3] Acomet. ½" y ¾", hasta 12.00 m. tub. pvc y h.g. en extr.</v>
          </cell>
          <cell r="C481" t="str">
            <v>Ud</v>
          </cell>
          <cell r="D481">
            <v>6.43</v>
          </cell>
          <cell r="E481">
            <v>1</v>
          </cell>
          <cell r="F481">
            <v>0</v>
          </cell>
          <cell r="G481">
            <v>1</v>
          </cell>
          <cell r="H481">
            <v>0</v>
          </cell>
          <cell r="I481">
            <v>0</v>
          </cell>
          <cell r="J481">
            <v>0</v>
          </cell>
          <cell r="K481">
            <v>0</v>
          </cell>
          <cell r="L481">
            <v>0</v>
          </cell>
          <cell r="M481">
            <v>0</v>
          </cell>
          <cell r="N481">
            <v>381.88575188419657</v>
          </cell>
        </row>
        <row r="482">
          <cell r="A482" t="str">
            <v>Plomeros</v>
          </cell>
          <cell r="B482" t="str">
            <v xml:space="preserve">M.O. PLOMERÍA (ARRASTRE DOMIC. Y PLUVIAL)  </v>
          </cell>
          <cell r="N482" t="str">
            <v>P. A.</v>
          </cell>
        </row>
        <row r="483">
          <cell r="A483" t="str">
            <v>Plomeros</v>
          </cell>
          <cell r="B483" t="str">
            <v>M. O.1033-1 [1] Arrastre, tub. 2"</v>
          </cell>
          <cell r="C483" t="str">
            <v>m</v>
          </cell>
          <cell r="D483">
            <v>50</v>
          </cell>
          <cell r="E483">
            <v>1</v>
          </cell>
          <cell r="F483">
            <v>0</v>
          </cell>
          <cell r="G483">
            <v>1</v>
          </cell>
          <cell r="H483">
            <v>0</v>
          </cell>
          <cell r="I483">
            <v>0</v>
          </cell>
          <cell r="J483">
            <v>0</v>
          </cell>
          <cell r="K483">
            <v>0</v>
          </cell>
          <cell r="L483">
            <v>0</v>
          </cell>
          <cell r="M483">
            <v>0</v>
          </cell>
          <cell r="N483">
            <v>49.110507692307671</v>
          </cell>
        </row>
        <row r="484">
          <cell r="A484" t="str">
            <v>Plomeros</v>
          </cell>
          <cell r="B484" t="str">
            <v>M. O.1033-2 [2] Arrastre, tub. 3" ó 4"</v>
          </cell>
          <cell r="C484" t="str">
            <v>m</v>
          </cell>
          <cell r="D484">
            <v>40.909999999999997</v>
          </cell>
          <cell r="E484">
            <v>1</v>
          </cell>
          <cell r="F484">
            <v>0</v>
          </cell>
          <cell r="G484">
            <v>1</v>
          </cell>
          <cell r="H484">
            <v>0</v>
          </cell>
          <cell r="I484">
            <v>0</v>
          </cell>
          <cell r="J484">
            <v>0</v>
          </cell>
          <cell r="K484">
            <v>0</v>
          </cell>
          <cell r="L484">
            <v>0</v>
          </cell>
          <cell r="M484">
            <v>0</v>
          </cell>
          <cell r="N484">
            <v>60.022620010153602</v>
          </cell>
        </row>
        <row r="485">
          <cell r="A485" t="str">
            <v>Plomeros</v>
          </cell>
          <cell r="B485" t="str">
            <v>M. O.1033-3 [3] Arrastre, tub. 5"</v>
          </cell>
          <cell r="C485" t="str">
            <v>m</v>
          </cell>
          <cell r="D485">
            <v>24.55</v>
          </cell>
          <cell r="E485">
            <v>1</v>
          </cell>
          <cell r="F485">
            <v>0</v>
          </cell>
          <cell r="G485">
            <v>1</v>
          </cell>
          <cell r="H485">
            <v>0</v>
          </cell>
          <cell r="I485">
            <v>0</v>
          </cell>
          <cell r="J485">
            <v>0</v>
          </cell>
          <cell r="K485">
            <v>0</v>
          </cell>
          <cell r="L485">
            <v>0</v>
          </cell>
          <cell r="M485">
            <v>0</v>
          </cell>
          <cell r="N485">
            <v>100.02140059533131</v>
          </cell>
        </row>
        <row r="486">
          <cell r="A486" t="str">
            <v>Plomeros</v>
          </cell>
          <cell r="B486" t="str">
            <v>M. O.1033-4 [4] Arrastre, tub. 6"</v>
          </cell>
          <cell r="C486" t="str">
            <v>m</v>
          </cell>
          <cell r="D486">
            <v>19.57</v>
          </cell>
          <cell r="E486">
            <v>1</v>
          </cell>
          <cell r="F486">
            <v>0</v>
          </cell>
          <cell r="G486">
            <v>1</v>
          </cell>
          <cell r="H486">
            <v>0</v>
          </cell>
          <cell r="I486">
            <v>0</v>
          </cell>
          <cell r="J486">
            <v>0</v>
          </cell>
          <cell r="K486">
            <v>0</v>
          </cell>
          <cell r="L486">
            <v>0</v>
          </cell>
          <cell r="M486">
            <v>0</v>
          </cell>
          <cell r="N486">
            <v>125.47395935694347</v>
          </cell>
        </row>
        <row r="487">
          <cell r="A487" t="str">
            <v>Plomeros</v>
          </cell>
          <cell r="B487" t="str">
            <v>M. O.1033-5 [5] Cornisa</v>
          </cell>
          <cell r="C487" t="str">
            <v>Ud</v>
          </cell>
          <cell r="D487">
            <v>67.5</v>
          </cell>
          <cell r="E487">
            <v>1</v>
          </cell>
          <cell r="F487">
            <v>0</v>
          </cell>
          <cell r="G487">
            <v>1</v>
          </cell>
          <cell r="H487">
            <v>0</v>
          </cell>
          <cell r="I487">
            <v>0</v>
          </cell>
          <cell r="J487">
            <v>0</v>
          </cell>
          <cell r="K487">
            <v>0</v>
          </cell>
          <cell r="L487">
            <v>0</v>
          </cell>
          <cell r="M487">
            <v>0</v>
          </cell>
          <cell r="N487">
            <v>36.378153846153836</v>
          </cell>
        </row>
        <row r="488">
          <cell r="A488" t="str">
            <v>Plomeros</v>
          </cell>
          <cell r="B488" t="str">
            <v xml:space="preserve">M.O. PLOMERÍA ( BAJANTE O VENTILACIÓN / PLANTA)  </v>
          </cell>
          <cell r="N488" t="str">
            <v>P. A.</v>
          </cell>
        </row>
        <row r="489">
          <cell r="A489" t="str">
            <v>Plomeros</v>
          </cell>
          <cell r="B489" t="str">
            <v>M. O.1034-1 [1] Bajante o vent. dren. 2"</v>
          </cell>
          <cell r="C489" t="str">
            <v>Ud</v>
          </cell>
          <cell r="D489">
            <v>3.13</v>
          </cell>
          <cell r="E489">
            <v>1</v>
          </cell>
          <cell r="F489">
            <v>0</v>
          </cell>
          <cell r="G489">
            <v>1</v>
          </cell>
          <cell r="H489">
            <v>0</v>
          </cell>
          <cell r="I489">
            <v>0</v>
          </cell>
          <cell r="J489">
            <v>0</v>
          </cell>
          <cell r="K489">
            <v>0</v>
          </cell>
          <cell r="L489">
            <v>0</v>
          </cell>
          <cell r="M489">
            <v>0</v>
          </cell>
          <cell r="N489">
            <v>784.51290243302992</v>
          </cell>
        </row>
        <row r="490">
          <cell r="A490" t="str">
            <v>Plomeros</v>
          </cell>
          <cell r="B490" t="str">
            <v>M. O.1034-2 [2] Bajante o vent. dren. 3"</v>
          </cell>
          <cell r="C490" t="str">
            <v>Ud</v>
          </cell>
          <cell r="D490">
            <v>2.74</v>
          </cell>
          <cell r="E490">
            <v>1</v>
          </cell>
          <cell r="F490">
            <v>0</v>
          </cell>
          <cell r="G490">
            <v>1</v>
          </cell>
          <cell r="H490">
            <v>0</v>
          </cell>
          <cell r="I490">
            <v>0</v>
          </cell>
          <cell r="J490">
            <v>0</v>
          </cell>
          <cell r="K490">
            <v>0</v>
          </cell>
          <cell r="L490">
            <v>0</v>
          </cell>
          <cell r="M490">
            <v>0</v>
          </cell>
          <cell r="N490">
            <v>896.17714766984795</v>
          </cell>
        </row>
        <row r="491">
          <cell r="A491" t="str">
            <v>Plomeros</v>
          </cell>
          <cell r="B491" t="str">
            <v>M. O.1034-3 [3] Bajante o vent. dren. 4"</v>
          </cell>
          <cell r="C491" t="str">
            <v>Ud</v>
          </cell>
          <cell r="D491">
            <v>2.4300000000000002</v>
          </cell>
          <cell r="E491">
            <v>1</v>
          </cell>
          <cell r="F491">
            <v>0</v>
          </cell>
          <cell r="G491">
            <v>1</v>
          </cell>
          <cell r="H491">
            <v>0</v>
          </cell>
          <cell r="I491">
            <v>0</v>
          </cell>
          <cell r="J491">
            <v>0</v>
          </cell>
          <cell r="K491">
            <v>0</v>
          </cell>
          <cell r="L491">
            <v>0</v>
          </cell>
          <cell r="M491">
            <v>0</v>
          </cell>
          <cell r="N491">
            <v>1010.5042735042731</v>
          </cell>
        </row>
        <row r="492">
          <cell r="A492" t="str">
            <v>Plomeros</v>
          </cell>
          <cell r="B492" t="str">
            <v>M. O.1034-4 [4] Bajante o vent. dren. 5" o más</v>
          </cell>
          <cell r="C492" t="str">
            <v>Ud</v>
          </cell>
          <cell r="D492">
            <v>1.83</v>
          </cell>
          <cell r="E492">
            <v>1</v>
          </cell>
          <cell r="F492">
            <v>0</v>
          </cell>
          <cell r="G492">
            <v>1</v>
          </cell>
          <cell r="H492">
            <v>0</v>
          </cell>
          <cell r="I492">
            <v>0</v>
          </cell>
          <cell r="J492">
            <v>0</v>
          </cell>
          <cell r="K492">
            <v>0</v>
          </cell>
          <cell r="L492">
            <v>0</v>
          </cell>
          <cell r="M492">
            <v>0</v>
          </cell>
          <cell r="N492">
            <v>1341.8171500630513</v>
          </cell>
        </row>
        <row r="493">
          <cell r="A493" t="str">
            <v>Plomeros</v>
          </cell>
          <cell r="B493" t="str">
            <v xml:space="preserve">M.O. PLOMERÍA (BOMBA DE AGUA, INST. CIRCUITO COMPLETO  </v>
          </cell>
          <cell r="N493" t="str">
            <v>P. A.</v>
          </cell>
        </row>
        <row r="494">
          <cell r="A494" t="str">
            <v>Plomeros</v>
          </cell>
          <cell r="B494" t="str">
            <v>M. O.1035-1 [1] Montar bomba c/circ. tub. ¾"-1"</v>
          </cell>
          <cell r="C494" t="str">
            <v>Ud</v>
          </cell>
          <cell r="D494">
            <v>0.27</v>
          </cell>
          <cell r="E494">
            <v>1</v>
          </cell>
          <cell r="F494">
            <v>0</v>
          </cell>
          <cell r="G494">
            <v>1</v>
          </cell>
          <cell r="H494">
            <v>0</v>
          </cell>
          <cell r="I494">
            <v>0</v>
          </cell>
          <cell r="J494">
            <v>0</v>
          </cell>
          <cell r="K494">
            <v>0</v>
          </cell>
          <cell r="L494">
            <v>0</v>
          </cell>
          <cell r="M494">
            <v>0</v>
          </cell>
          <cell r="N494">
            <v>9094.5384615384573</v>
          </cell>
        </row>
        <row r="495">
          <cell r="A495" t="str">
            <v>Plomeros</v>
          </cell>
          <cell r="B495" t="str">
            <v>M. O.1035-2 [2] Montar bomba c/circ. tub. 1 ¼ en adelante</v>
          </cell>
          <cell r="C495" t="str">
            <v>Ud</v>
          </cell>
          <cell r="D495">
            <v>0.21</v>
          </cell>
          <cell r="E495">
            <v>1</v>
          </cell>
          <cell r="F495">
            <v>0</v>
          </cell>
          <cell r="G495">
            <v>1</v>
          </cell>
          <cell r="H495">
            <v>0</v>
          </cell>
          <cell r="I495">
            <v>0</v>
          </cell>
          <cell r="J495">
            <v>0</v>
          </cell>
          <cell r="K495">
            <v>0</v>
          </cell>
          <cell r="L495">
            <v>0</v>
          </cell>
          <cell r="M495">
            <v>0</v>
          </cell>
          <cell r="N495">
            <v>11692.978021978019</v>
          </cell>
        </row>
        <row r="496">
          <cell r="A496" t="str">
            <v>Plomeros</v>
          </cell>
          <cell r="B496" t="str">
            <v xml:space="preserve">M.O. PLOMERÍA (BOMBA DE AGUA, SIN EL CIRCUITO)  </v>
          </cell>
          <cell r="N496" t="str">
            <v>P. A.</v>
          </cell>
        </row>
        <row r="497">
          <cell r="A497" t="str">
            <v>Plomeros</v>
          </cell>
          <cell r="B497" t="str">
            <v>M. O.1036-1 [1] Montar bomba s/circ. tub. ¾"</v>
          </cell>
          <cell r="C497" t="str">
            <v>Ud</v>
          </cell>
          <cell r="D497">
            <v>0.8</v>
          </cell>
          <cell r="E497">
            <v>1</v>
          </cell>
          <cell r="F497">
            <v>0</v>
          </cell>
          <cell r="G497">
            <v>1</v>
          </cell>
          <cell r="H497">
            <v>0</v>
          </cell>
          <cell r="I497">
            <v>0</v>
          </cell>
          <cell r="J497">
            <v>0</v>
          </cell>
          <cell r="K497">
            <v>0</v>
          </cell>
          <cell r="L497">
            <v>0</v>
          </cell>
          <cell r="M497">
            <v>0</v>
          </cell>
          <cell r="N497">
            <v>3069.4067307692294</v>
          </cell>
        </row>
        <row r="498">
          <cell r="A498" t="str">
            <v>Plomeros</v>
          </cell>
          <cell r="B498" t="str">
            <v>M. O.1036-2 [2] Montar bomba s/circ. tub. 1"-1 ¼"</v>
          </cell>
          <cell r="C498" t="str">
            <v>Ud</v>
          </cell>
          <cell r="D498">
            <v>0.55000000000000004</v>
          </cell>
          <cell r="E498">
            <v>1</v>
          </cell>
          <cell r="F498">
            <v>0</v>
          </cell>
          <cell r="G498">
            <v>1</v>
          </cell>
          <cell r="H498">
            <v>0</v>
          </cell>
          <cell r="I498">
            <v>0</v>
          </cell>
          <cell r="J498">
            <v>0</v>
          </cell>
          <cell r="K498">
            <v>0</v>
          </cell>
          <cell r="L498">
            <v>0</v>
          </cell>
          <cell r="M498">
            <v>0</v>
          </cell>
          <cell r="N498">
            <v>4464.5916083916063</v>
          </cell>
        </row>
        <row r="499">
          <cell r="A499" t="str">
            <v>Plomeros</v>
          </cell>
          <cell r="B499" t="str">
            <v>M. O.1036-3 [3] Montar bomba s/circ. tub. 1 ½"-2"</v>
          </cell>
          <cell r="C499" t="str">
            <v>Ud</v>
          </cell>
          <cell r="D499">
            <v>0.4</v>
          </cell>
          <cell r="E499">
            <v>1</v>
          </cell>
          <cell r="F499">
            <v>0</v>
          </cell>
          <cell r="G499">
            <v>1</v>
          </cell>
          <cell r="H499">
            <v>0</v>
          </cell>
          <cell r="I499">
            <v>0</v>
          </cell>
          <cell r="J499">
            <v>0</v>
          </cell>
          <cell r="K499">
            <v>0</v>
          </cell>
          <cell r="L499">
            <v>0</v>
          </cell>
          <cell r="M499">
            <v>0</v>
          </cell>
          <cell r="N499">
            <v>6138.8134615384588</v>
          </cell>
        </row>
        <row r="500">
          <cell r="A500" t="str">
            <v>Plomeros</v>
          </cell>
          <cell r="B500" t="str">
            <v>M. O.1036-4 [4] Montar tanque Hidroneumático tub. 1 ½"-2"</v>
          </cell>
          <cell r="C500" t="str">
            <v>Ud</v>
          </cell>
          <cell r="D500">
            <v>1</v>
          </cell>
          <cell r="E500">
            <v>1</v>
          </cell>
          <cell r="F500">
            <v>0</v>
          </cell>
          <cell r="G500">
            <v>1</v>
          </cell>
          <cell r="H500">
            <v>0</v>
          </cell>
          <cell r="I500">
            <v>0</v>
          </cell>
          <cell r="J500">
            <v>0</v>
          </cell>
          <cell r="K500">
            <v>0</v>
          </cell>
          <cell r="L500">
            <v>0</v>
          </cell>
          <cell r="M500">
            <v>0</v>
          </cell>
          <cell r="N500">
            <v>2455.5253846153837</v>
          </cell>
        </row>
        <row r="501">
          <cell r="A501" t="str">
            <v>Plomeros</v>
          </cell>
          <cell r="B501" t="str">
            <v xml:space="preserve">M.O. PLOMERÍA (CALENTADOR DE AGUA EXCLUSIVO)  </v>
          </cell>
          <cell r="N501" t="str">
            <v>P. A.</v>
          </cell>
        </row>
        <row r="502">
          <cell r="A502" t="str">
            <v>Plomeros</v>
          </cell>
          <cell r="B502" t="str">
            <v>M. O.1037-1 [1] Montar calent. de gas</v>
          </cell>
          <cell r="C502" t="str">
            <v>Ud</v>
          </cell>
          <cell r="D502">
            <v>1</v>
          </cell>
          <cell r="E502">
            <v>1</v>
          </cell>
          <cell r="F502">
            <v>0</v>
          </cell>
          <cell r="G502">
            <v>1</v>
          </cell>
          <cell r="H502">
            <v>0</v>
          </cell>
          <cell r="I502">
            <v>0</v>
          </cell>
          <cell r="J502">
            <v>0</v>
          </cell>
          <cell r="K502">
            <v>0</v>
          </cell>
          <cell r="L502">
            <v>0</v>
          </cell>
          <cell r="M502">
            <v>0</v>
          </cell>
          <cell r="N502">
            <v>2455.5253846153837</v>
          </cell>
        </row>
        <row r="503">
          <cell r="A503" t="str">
            <v>Plomeros</v>
          </cell>
          <cell r="B503" t="str">
            <v>M. O.1037-2 [2] Montar calent. eléct. hasta 12 gl.</v>
          </cell>
          <cell r="C503" t="str">
            <v>Ud</v>
          </cell>
          <cell r="D503">
            <v>1.37</v>
          </cell>
          <cell r="E503">
            <v>1</v>
          </cell>
          <cell r="F503">
            <v>0</v>
          </cell>
          <cell r="G503">
            <v>1</v>
          </cell>
          <cell r="H503">
            <v>0</v>
          </cell>
          <cell r="I503">
            <v>0</v>
          </cell>
          <cell r="J503">
            <v>0</v>
          </cell>
          <cell r="K503">
            <v>0</v>
          </cell>
          <cell r="L503">
            <v>0</v>
          </cell>
          <cell r="M503">
            <v>0</v>
          </cell>
          <cell r="N503">
            <v>1792.3542953396959</v>
          </cell>
        </row>
        <row r="504">
          <cell r="A504" t="str">
            <v>Plomeros</v>
          </cell>
          <cell r="B504" t="str">
            <v>M. O.1037-3 [3] Montar calent. eléct. 18-50 gl.</v>
          </cell>
          <cell r="C504" t="str">
            <v>Ud</v>
          </cell>
          <cell r="D504">
            <v>1.1399999999999999</v>
          </cell>
          <cell r="E504">
            <v>1</v>
          </cell>
          <cell r="F504">
            <v>0</v>
          </cell>
          <cell r="G504">
            <v>1</v>
          </cell>
          <cell r="H504">
            <v>0</v>
          </cell>
          <cell r="I504">
            <v>0</v>
          </cell>
          <cell r="J504">
            <v>0</v>
          </cell>
          <cell r="K504">
            <v>0</v>
          </cell>
          <cell r="L504">
            <v>0</v>
          </cell>
          <cell r="M504">
            <v>0</v>
          </cell>
          <cell r="N504">
            <v>2153.9696356275299</v>
          </cell>
        </row>
        <row r="505">
          <cell r="A505" t="str">
            <v>Plomeros</v>
          </cell>
          <cell r="B505" t="str">
            <v>M. O.1037-4 [4] Montar calent. industrial</v>
          </cell>
          <cell r="C505" t="str">
            <v>Ud</v>
          </cell>
          <cell r="D505" t="str">
            <v>P. A.</v>
          </cell>
          <cell r="E505">
            <v>1</v>
          </cell>
          <cell r="F505">
            <v>0</v>
          </cell>
          <cell r="G505">
            <v>1</v>
          </cell>
          <cell r="H505">
            <v>0</v>
          </cell>
          <cell r="I505">
            <v>0</v>
          </cell>
          <cell r="J505">
            <v>0</v>
          </cell>
          <cell r="K505">
            <v>0</v>
          </cell>
          <cell r="L505">
            <v>0</v>
          </cell>
          <cell r="M505">
            <v>0</v>
          </cell>
          <cell r="N505" t="str">
            <v>P. A.</v>
          </cell>
        </row>
        <row r="506">
          <cell r="A506" t="str">
            <v>Plomeros</v>
          </cell>
          <cell r="B506" t="str">
            <v>M. O.1037-5 [5] Programación calentador</v>
          </cell>
          <cell r="C506" t="str">
            <v>Ud</v>
          </cell>
          <cell r="D506">
            <v>0.12614283471592913</v>
          </cell>
          <cell r="E506">
            <v>1</v>
          </cell>
          <cell r="F506">
            <v>0</v>
          </cell>
          <cell r="G506">
            <v>1</v>
          </cell>
          <cell r="H506">
            <v>0</v>
          </cell>
          <cell r="I506">
            <v>0</v>
          </cell>
          <cell r="J506">
            <v>0</v>
          </cell>
          <cell r="K506">
            <v>0</v>
          </cell>
          <cell r="L506">
            <v>0</v>
          </cell>
          <cell r="M506">
            <v>0</v>
          </cell>
          <cell r="N506">
            <v>19466.229613003168</v>
          </cell>
        </row>
        <row r="507">
          <cell r="A507" t="str">
            <v>Plomeros</v>
          </cell>
          <cell r="B507" t="str">
            <v xml:space="preserve">M.O. PLOMERÍA (COL. ABASTECER AGUA, COBRE, POR PLANTA)  </v>
          </cell>
          <cell r="N507" t="str">
            <v>P. A.</v>
          </cell>
        </row>
        <row r="508">
          <cell r="A508" t="str">
            <v>Plomeros</v>
          </cell>
          <cell r="B508" t="str">
            <v xml:space="preserve">M. O.1038-1 [1] Col. agua ½" cobre , soldada o roscada, </v>
          </cell>
          <cell r="C508" t="str">
            <v>Ud</v>
          </cell>
          <cell r="D508">
            <v>2.19</v>
          </cell>
          <cell r="E508">
            <v>1</v>
          </cell>
          <cell r="F508">
            <v>0</v>
          </cell>
          <cell r="G508">
            <v>1</v>
          </cell>
          <cell r="H508">
            <v>0</v>
          </cell>
          <cell r="I508">
            <v>0</v>
          </cell>
          <cell r="J508">
            <v>0</v>
          </cell>
          <cell r="K508">
            <v>0</v>
          </cell>
          <cell r="L508">
            <v>0</v>
          </cell>
          <cell r="M508">
            <v>0</v>
          </cell>
          <cell r="N508">
            <v>1121.2444678609058</v>
          </cell>
        </row>
        <row r="509">
          <cell r="A509" t="str">
            <v>Plomeros</v>
          </cell>
          <cell r="B509" t="str">
            <v xml:space="preserve">M. O.1038-2 [2] Col. agua ¾" cobre , soldada o roscada, </v>
          </cell>
          <cell r="C509" t="str">
            <v>Ud</v>
          </cell>
          <cell r="D509">
            <v>1.56</v>
          </cell>
          <cell r="E509">
            <v>1</v>
          </cell>
          <cell r="F509">
            <v>0</v>
          </cell>
          <cell r="G509">
            <v>1</v>
          </cell>
          <cell r="H509">
            <v>0</v>
          </cell>
          <cell r="I509">
            <v>0</v>
          </cell>
          <cell r="J509">
            <v>0</v>
          </cell>
          <cell r="K509">
            <v>0</v>
          </cell>
          <cell r="L509">
            <v>0</v>
          </cell>
          <cell r="M509">
            <v>0</v>
          </cell>
          <cell r="N509">
            <v>1574.0547337278101</v>
          </cell>
        </row>
        <row r="510">
          <cell r="A510" t="str">
            <v>Plomeros</v>
          </cell>
          <cell r="B510" t="str">
            <v xml:space="preserve">M. O.1038-3 [3] Col. agua 1" cobre, soldada o roscada, </v>
          </cell>
          <cell r="C510" t="str">
            <v>Ud</v>
          </cell>
          <cell r="D510">
            <v>1.37</v>
          </cell>
          <cell r="E510">
            <v>1</v>
          </cell>
          <cell r="F510">
            <v>0</v>
          </cell>
          <cell r="G510">
            <v>1</v>
          </cell>
          <cell r="H510">
            <v>0</v>
          </cell>
          <cell r="I510">
            <v>0</v>
          </cell>
          <cell r="J510">
            <v>0</v>
          </cell>
          <cell r="K510">
            <v>0</v>
          </cell>
          <cell r="L510">
            <v>0</v>
          </cell>
          <cell r="M510">
            <v>0</v>
          </cell>
          <cell r="N510">
            <v>1792.3542953396959</v>
          </cell>
        </row>
        <row r="511">
          <cell r="A511" t="str">
            <v>Plomeros</v>
          </cell>
          <cell r="B511" t="str">
            <v xml:space="preserve">M. O.1038-4 [4] Col. agua 1 ¼" en adelante, cobre, soldar o rosca </v>
          </cell>
          <cell r="C511" t="str">
            <v>Ud</v>
          </cell>
          <cell r="D511" t="str">
            <v>P. A.</v>
          </cell>
          <cell r="E511">
            <v>0</v>
          </cell>
          <cell r="F511">
            <v>0</v>
          </cell>
          <cell r="G511">
            <v>0</v>
          </cell>
          <cell r="H511">
            <v>0</v>
          </cell>
          <cell r="I511">
            <v>0</v>
          </cell>
          <cell r="J511">
            <v>0</v>
          </cell>
          <cell r="K511">
            <v>0</v>
          </cell>
          <cell r="L511">
            <v>0</v>
          </cell>
          <cell r="M511">
            <v>0</v>
          </cell>
          <cell r="N511" t="str">
            <v>P. A.</v>
          </cell>
        </row>
        <row r="512">
          <cell r="A512" t="str">
            <v>Plomeros</v>
          </cell>
          <cell r="B512" t="str">
            <v xml:space="preserve">M.O. PLOMERÍA (COL. ABASTECER AGUA, H.G., POR PLANTA)  </v>
          </cell>
          <cell r="N512" t="str">
            <v>P. A.</v>
          </cell>
        </row>
        <row r="513">
          <cell r="A513" t="str">
            <v>Plomeros</v>
          </cell>
          <cell r="B513" t="str">
            <v>M. O.1039-1 [1] Col. agua ½" ó ¾", h.g. o pve</v>
          </cell>
          <cell r="C513" t="str">
            <v>Ud</v>
          </cell>
          <cell r="D513">
            <v>6.5</v>
          </cell>
          <cell r="E513">
            <v>1</v>
          </cell>
          <cell r="F513">
            <v>0</v>
          </cell>
          <cell r="G513">
            <v>1</v>
          </cell>
          <cell r="H513">
            <v>0</v>
          </cell>
          <cell r="I513">
            <v>0</v>
          </cell>
          <cell r="J513">
            <v>0</v>
          </cell>
          <cell r="K513">
            <v>0</v>
          </cell>
          <cell r="L513">
            <v>0</v>
          </cell>
          <cell r="M513">
            <v>0</v>
          </cell>
          <cell r="N513">
            <v>377.77313609467444</v>
          </cell>
        </row>
        <row r="514">
          <cell r="A514" t="str">
            <v>Plomeros</v>
          </cell>
          <cell r="B514" t="str">
            <v>M. O.1039-2 [2] Col. agua 1" ó 1 ¼", h.g. o pve</v>
          </cell>
          <cell r="C514" t="str">
            <v>Ud</v>
          </cell>
          <cell r="D514">
            <v>5.7</v>
          </cell>
          <cell r="E514">
            <v>1</v>
          </cell>
          <cell r="F514">
            <v>0</v>
          </cell>
          <cell r="G514">
            <v>1</v>
          </cell>
          <cell r="H514">
            <v>0</v>
          </cell>
          <cell r="I514">
            <v>0</v>
          </cell>
          <cell r="J514">
            <v>0</v>
          </cell>
          <cell r="K514">
            <v>0</v>
          </cell>
          <cell r="L514">
            <v>0</v>
          </cell>
          <cell r="M514">
            <v>0</v>
          </cell>
          <cell r="N514">
            <v>430.79392712550589</v>
          </cell>
        </row>
        <row r="515">
          <cell r="A515" t="str">
            <v>Plomeros</v>
          </cell>
          <cell r="B515" t="str">
            <v>M. O.1039-3 [3] Col. agua 1 ½", h.g. o pve</v>
          </cell>
          <cell r="C515" t="str">
            <v>Ud</v>
          </cell>
          <cell r="D515">
            <v>3.65</v>
          </cell>
          <cell r="E515">
            <v>1</v>
          </cell>
          <cell r="F515">
            <v>0</v>
          </cell>
          <cell r="G515">
            <v>1</v>
          </cell>
          <cell r="H515">
            <v>0</v>
          </cell>
          <cell r="I515">
            <v>0</v>
          </cell>
          <cell r="J515">
            <v>0</v>
          </cell>
          <cell r="K515">
            <v>0</v>
          </cell>
          <cell r="L515">
            <v>0</v>
          </cell>
          <cell r="M515">
            <v>0</v>
          </cell>
          <cell r="N515">
            <v>672.74668071654355</v>
          </cell>
        </row>
        <row r="516">
          <cell r="A516" t="str">
            <v>Plomeros</v>
          </cell>
          <cell r="B516" t="str">
            <v>M. O.1039-4 [4] Col. agua 2", h.g. o pve</v>
          </cell>
          <cell r="C516" t="str">
            <v>Ud</v>
          </cell>
          <cell r="D516">
            <v>3.13</v>
          </cell>
          <cell r="E516">
            <v>1</v>
          </cell>
          <cell r="F516">
            <v>0</v>
          </cell>
          <cell r="G516">
            <v>1</v>
          </cell>
          <cell r="H516">
            <v>0</v>
          </cell>
          <cell r="I516">
            <v>0</v>
          </cell>
          <cell r="J516">
            <v>0</v>
          </cell>
          <cell r="K516">
            <v>0</v>
          </cell>
          <cell r="L516">
            <v>0</v>
          </cell>
          <cell r="M516">
            <v>0</v>
          </cell>
          <cell r="N516">
            <v>784.51290243302992</v>
          </cell>
        </row>
        <row r="517">
          <cell r="A517" t="str">
            <v>Plomeros</v>
          </cell>
          <cell r="B517" t="str">
            <v>M. O.1039-5 [5] Col. agua 3", h.g. o pve</v>
          </cell>
          <cell r="C517" t="str">
            <v>Ud</v>
          </cell>
          <cell r="D517">
            <v>2.74</v>
          </cell>
          <cell r="E517">
            <v>1</v>
          </cell>
          <cell r="F517">
            <v>0</v>
          </cell>
          <cell r="G517">
            <v>1</v>
          </cell>
          <cell r="H517">
            <v>0</v>
          </cell>
          <cell r="I517">
            <v>0</v>
          </cell>
          <cell r="J517">
            <v>0</v>
          </cell>
          <cell r="K517">
            <v>0</v>
          </cell>
          <cell r="L517">
            <v>0</v>
          </cell>
          <cell r="M517">
            <v>0</v>
          </cell>
          <cell r="N517">
            <v>896.17714766984795</v>
          </cell>
        </row>
        <row r="518">
          <cell r="A518" t="str">
            <v>Plomeros</v>
          </cell>
          <cell r="B518" t="str">
            <v>M. O.1039-6 [6] Col. agua 4", h.g. o pve</v>
          </cell>
          <cell r="C518" t="str">
            <v>Ud</v>
          </cell>
          <cell r="D518">
            <v>2.19</v>
          </cell>
          <cell r="E518">
            <v>1</v>
          </cell>
          <cell r="F518">
            <v>0</v>
          </cell>
          <cell r="G518">
            <v>1</v>
          </cell>
          <cell r="H518">
            <v>0</v>
          </cell>
          <cell r="I518">
            <v>0</v>
          </cell>
          <cell r="J518">
            <v>0</v>
          </cell>
          <cell r="K518">
            <v>0</v>
          </cell>
          <cell r="L518">
            <v>0</v>
          </cell>
          <cell r="M518">
            <v>0</v>
          </cell>
          <cell r="N518">
            <v>1121.2444678609058</v>
          </cell>
        </row>
        <row r="519">
          <cell r="A519" t="str">
            <v>Plomeros</v>
          </cell>
          <cell r="B519" t="str">
            <v>M. O.1039-7 [7] Col. agua 5" o más, h.g. o pve</v>
          </cell>
          <cell r="C519" t="str">
            <v>Ud</v>
          </cell>
          <cell r="D519">
            <v>1.83</v>
          </cell>
          <cell r="E519">
            <v>1</v>
          </cell>
          <cell r="F519">
            <v>0</v>
          </cell>
          <cell r="G519">
            <v>1</v>
          </cell>
          <cell r="H519">
            <v>0</v>
          </cell>
          <cell r="I519">
            <v>0</v>
          </cell>
          <cell r="J519">
            <v>0</v>
          </cell>
          <cell r="K519">
            <v>0</v>
          </cell>
          <cell r="L519">
            <v>0</v>
          </cell>
          <cell r="M519">
            <v>0</v>
          </cell>
          <cell r="N519">
            <v>1341.8171500630513</v>
          </cell>
        </row>
        <row r="520">
          <cell r="A520" t="str">
            <v>Plomeros</v>
          </cell>
          <cell r="B520" t="str">
            <v xml:space="preserve">M.O. PLOMERÍA (COL. DESAGÜE PLUVIAL, POR PLANTA)  </v>
          </cell>
          <cell r="N520" t="str">
            <v>P. A.</v>
          </cell>
        </row>
        <row r="521">
          <cell r="A521" t="str">
            <v>Plomeros</v>
          </cell>
          <cell r="B521" t="str">
            <v>M. O.1040-1 [1] Col. desagüe pluvial 2"</v>
          </cell>
          <cell r="C521" t="str">
            <v>Ud</v>
          </cell>
          <cell r="D521">
            <v>3.65</v>
          </cell>
          <cell r="E521">
            <v>1</v>
          </cell>
          <cell r="F521">
            <v>0</v>
          </cell>
          <cell r="G521">
            <v>1</v>
          </cell>
          <cell r="H521">
            <v>0</v>
          </cell>
          <cell r="I521">
            <v>0</v>
          </cell>
          <cell r="J521">
            <v>0</v>
          </cell>
          <cell r="K521">
            <v>0</v>
          </cell>
          <cell r="L521">
            <v>0</v>
          </cell>
          <cell r="M521">
            <v>0</v>
          </cell>
          <cell r="N521">
            <v>672.74668071654355</v>
          </cell>
        </row>
        <row r="522">
          <cell r="A522" t="str">
            <v>Plomeros</v>
          </cell>
          <cell r="B522" t="str">
            <v>M. O.1040-2 [2] Col. desagüe pluvial 3"</v>
          </cell>
          <cell r="C522" t="str">
            <v>Ud</v>
          </cell>
          <cell r="D522">
            <v>3.13</v>
          </cell>
          <cell r="E522">
            <v>1</v>
          </cell>
          <cell r="F522">
            <v>0</v>
          </cell>
          <cell r="G522">
            <v>1</v>
          </cell>
          <cell r="H522">
            <v>0</v>
          </cell>
          <cell r="I522">
            <v>0</v>
          </cell>
          <cell r="J522">
            <v>0</v>
          </cell>
          <cell r="K522">
            <v>0</v>
          </cell>
          <cell r="L522">
            <v>0</v>
          </cell>
          <cell r="M522">
            <v>0</v>
          </cell>
          <cell r="N522">
            <v>784.51290243302992</v>
          </cell>
        </row>
        <row r="523">
          <cell r="A523" t="str">
            <v>Plomeros</v>
          </cell>
          <cell r="B523" t="str">
            <v>M. O.1040-3 [3] Col. desagüe pluvial 4"</v>
          </cell>
          <cell r="C523" t="str">
            <v>Ud</v>
          </cell>
          <cell r="D523">
            <v>2.74</v>
          </cell>
          <cell r="E523">
            <v>1</v>
          </cell>
          <cell r="F523">
            <v>0</v>
          </cell>
          <cell r="G523">
            <v>1</v>
          </cell>
          <cell r="H523">
            <v>0</v>
          </cell>
          <cell r="I523">
            <v>0</v>
          </cell>
          <cell r="J523">
            <v>0</v>
          </cell>
          <cell r="K523">
            <v>0</v>
          </cell>
          <cell r="L523">
            <v>0</v>
          </cell>
          <cell r="M523">
            <v>0</v>
          </cell>
          <cell r="N523">
            <v>896.17714766984795</v>
          </cell>
        </row>
        <row r="524">
          <cell r="A524" t="str">
            <v>Plomeros</v>
          </cell>
          <cell r="B524" t="str">
            <v>M. O.1040-4 [4] Col. desagüe pluvial 5" ó 6"</v>
          </cell>
          <cell r="C524" t="str">
            <v>Ud</v>
          </cell>
          <cell r="D524">
            <v>2.19</v>
          </cell>
          <cell r="E524">
            <v>1</v>
          </cell>
          <cell r="F524">
            <v>0</v>
          </cell>
          <cell r="G524">
            <v>1</v>
          </cell>
          <cell r="H524">
            <v>0</v>
          </cell>
          <cell r="I524">
            <v>0</v>
          </cell>
          <cell r="J524">
            <v>0</v>
          </cell>
          <cell r="K524">
            <v>0</v>
          </cell>
          <cell r="L524">
            <v>0</v>
          </cell>
          <cell r="M524">
            <v>0</v>
          </cell>
          <cell r="N524">
            <v>1121.2444678609058</v>
          </cell>
        </row>
        <row r="525">
          <cell r="A525" t="str">
            <v>Plomeros</v>
          </cell>
          <cell r="B525" t="str">
            <v xml:space="preserve">M.O. PLOMERÍA (CONEXIÓN AL SÉPTICO Y FILTRANTE)  </v>
          </cell>
          <cell r="N525" t="str">
            <v>P. A.</v>
          </cell>
        </row>
        <row r="526">
          <cell r="A526" t="str">
            <v>Plomeros</v>
          </cell>
          <cell r="B526" t="str">
            <v>M. O.1041-1 [1] Conectar a cloaca</v>
          </cell>
          <cell r="C526" t="str">
            <v>Ud</v>
          </cell>
          <cell r="D526">
            <v>2</v>
          </cell>
          <cell r="E526">
            <v>1</v>
          </cell>
          <cell r="F526">
            <v>0</v>
          </cell>
          <cell r="G526">
            <v>1</v>
          </cell>
          <cell r="H526">
            <v>0</v>
          </cell>
          <cell r="I526">
            <v>0</v>
          </cell>
          <cell r="J526">
            <v>0</v>
          </cell>
          <cell r="K526">
            <v>0</v>
          </cell>
          <cell r="L526">
            <v>0</v>
          </cell>
          <cell r="M526">
            <v>0</v>
          </cell>
          <cell r="N526">
            <v>1227.7626923076919</v>
          </cell>
        </row>
        <row r="527">
          <cell r="A527" t="str">
            <v>Plomeros</v>
          </cell>
          <cell r="B527" t="str">
            <v>M. O.1041-2 [2] Conectar séptico 1 cám. y filt., tub. 4"</v>
          </cell>
          <cell r="C527" t="str">
            <v>Ud</v>
          </cell>
          <cell r="D527">
            <v>0.61</v>
          </cell>
          <cell r="E527">
            <v>1</v>
          </cell>
          <cell r="F527">
            <v>0</v>
          </cell>
          <cell r="G527">
            <v>1</v>
          </cell>
          <cell r="H527">
            <v>0</v>
          </cell>
          <cell r="I527">
            <v>0</v>
          </cell>
          <cell r="J527">
            <v>0</v>
          </cell>
          <cell r="K527">
            <v>0</v>
          </cell>
          <cell r="L527">
            <v>0</v>
          </cell>
          <cell r="M527">
            <v>0</v>
          </cell>
          <cell r="N527">
            <v>4025.4514501891535</v>
          </cell>
        </row>
        <row r="528">
          <cell r="A528" t="str">
            <v>Plomeros</v>
          </cell>
          <cell r="B528" t="str">
            <v>M. O.1041-3 [3] Conectar séptico 1 cám. y filt., tub. 5"</v>
          </cell>
          <cell r="C528" t="str">
            <v>Ud</v>
          </cell>
          <cell r="D528">
            <v>0.61</v>
          </cell>
          <cell r="E528">
            <v>1</v>
          </cell>
          <cell r="F528">
            <v>0</v>
          </cell>
          <cell r="G528">
            <v>1</v>
          </cell>
          <cell r="H528">
            <v>0</v>
          </cell>
          <cell r="I528">
            <v>0</v>
          </cell>
          <cell r="J528">
            <v>0</v>
          </cell>
          <cell r="K528">
            <v>0</v>
          </cell>
          <cell r="L528">
            <v>0</v>
          </cell>
          <cell r="M528">
            <v>0</v>
          </cell>
          <cell r="N528">
            <v>4025.4514501891535</v>
          </cell>
        </row>
        <row r="529">
          <cell r="A529" t="str">
            <v>Plomeros</v>
          </cell>
          <cell r="B529" t="str">
            <v>M. O.1041-4 [4] Conectar séptico 1 cám. y filt., tub. 6"</v>
          </cell>
          <cell r="C529" t="str">
            <v>Ud</v>
          </cell>
          <cell r="D529">
            <v>0.55000000000000004</v>
          </cell>
          <cell r="E529">
            <v>1</v>
          </cell>
          <cell r="F529">
            <v>0</v>
          </cell>
          <cell r="G529">
            <v>1</v>
          </cell>
          <cell r="H529">
            <v>0</v>
          </cell>
          <cell r="I529">
            <v>0</v>
          </cell>
          <cell r="J529">
            <v>0</v>
          </cell>
          <cell r="K529">
            <v>0</v>
          </cell>
          <cell r="L529">
            <v>0</v>
          </cell>
          <cell r="M529">
            <v>0</v>
          </cell>
          <cell r="N529">
            <v>4464.5916083916063</v>
          </cell>
        </row>
        <row r="530">
          <cell r="A530" t="str">
            <v>Plomeros</v>
          </cell>
          <cell r="B530" t="str">
            <v>M. O.1041-5 [5] Conectar séptico 1 cám. y filt., tub. 8"</v>
          </cell>
          <cell r="C530" t="str">
            <v>Ud</v>
          </cell>
          <cell r="D530">
            <v>0.5</v>
          </cell>
          <cell r="E530">
            <v>1</v>
          </cell>
          <cell r="F530">
            <v>0</v>
          </cell>
          <cell r="G530">
            <v>1</v>
          </cell>
          <cell r="H530">
            <v>0</v>
          </cell>
          <cell r="I530">
            <v>0</v>
          </cell>
          <cell r="J530">
            <v>0</v>
          </cell>
          <cell r="K530">
            <v>0</v>
          </cell>
          <cell r="L530">
            <v>0</v>
          </cell>
          <cell r="M530">
            <v>0</v>
          </cell>
          <cell r="N530">
            <v>4911.0507692307674</v>
          </cell>
        </row>
        <row r="531">
          <cell r="A531" t="str">
            <v>Plomeros</v>
          </cell>
          <cell r="B531" t="str">
            <v>M. O.1041-6 [6] Conectar séptico 2 cám. y filt., tub. 4"</v>
          </cell>
          <cell r="C531" t="str">
            <v>Ud</v>
          </cell>
          <cell r="D531">
            <v>0.49</v>
          </cell>
          <cell r="E531">
            <v>1</v>
          </cell>
          <cell r="F531">
            <v>0</v>
          </cell>
          <cell r="G531">
            <v>1</v>
          </cell>
          <cell r="H531">
            <v>0</v>
          </cell>
          <cell r="I531">
            <v>0</v>
          </cell>
          <cell r="J531">
            <v>0</v>
          </cell>
          <cell r="K531">
            <v>0</v>
          </cell>
          <cell r="L531">
            <v>0</v>
          </cell>
          <cell r="M531">
            <v>0</v>
          </cell>
          <cell r="N531">
            <v>5011.2762951334362</v>
          </cell>
        </row>
        <row r="532">
          <cell r="A532" t="str">
            <v>Plomeros</v>
          </cell>
          <cell r="B532" t="str">
            <v>M. O.1041-7 [7] Conectar séptico 2 cám. y filt., tub. 5"</v>
          </cell>
          <cell r="C532" t="str">
            <v>Ud</v>
          </cell>
          <cell r="D532">
            <v>0.49</v>
          </cell>
          <cell r="E532">
            <v>1</v>
          </cell>
          <cell r="F532">
            <v>0</v>
          </cell>
          <cell r="G532">
            <v>1</v>
          </cell>
          <cell r="H532">
            <v>0</v>
          </cell>
          <cell r="I532">
            <v>0</v>
          </cell>
          <cell r="J532">
            <v>0</v>
          </cell>
          <cell r="K532">
            <v>0</v>
          </cell>
          <cell r="L532">
            <v>0</v>
          </cell>
          <cell r="M532">
            <v>0</v>
          </cell>
          <cell r="N532">
            <v>5011.2762951334362</v>
          </cell>
        </row>
        <row r="533">
          <cell r="A533" t="str">
            <v>Plomeros</v>
          </cell>
          <cell r="B533" t="str">
            <v>M. O.1041-8 [8] Conectar séptico 2 cám. y filt., tub. 6"</v>
          </cell>
          <cell r="C533" t="str">
            <v>Ud</v>
          </cell>
          <cell r="D533">
            <v>0.44</v>
          </cell>
          <cell r="E533">
            <v>1</v>
          </cell>
          <cell r="F533">
            <v>0</v>
          </cell>
          <cell r="G533">
            <v>1</v>
          </cell>
          <cell r="H533">
            <v>0</v>
          </cell>
          <cell r="I533">
            <v>0</v>
          </cell>
          <cell r="J533">
            <v>0</v>
          </cell>
          <cell r="K533">
            <v>0</v>
          </cell>
          <cell r="L533">
            <v>0</v>
          </cell>
          <cell r="M533">
            <v>0</v>
          </cell>
          <cell r="N533">
            <v>5580.7395104895086</v>
          </cell>
        </row>
        <row r="534">
          <cell r="A534" t="str">
            <v>Plomeros</v>
          </cell>
          <cell r="B534" t="str">
            <v>M. O.1041-9 [9] Conectar séptico 2 cám. y filt., tub. 8"</v>
          </cell>
          <cell r="C534" t="str">
            <v>Ud</v>
          </cell>
          <cell r="D534">
            <v>0.4</v>
          </cell>
          <cell r="E534">
            <v>1</v>
          </cell>
          <cell r="F534">
            <v>0</v>
          </cell>
          <cell r="G534">
            <v>1</v>
          </cell>
          <cell r="H534">
            <v>0</v>
          </cell>
          <cell r="I534">
            <v>0</v>
          </cell>
          <cell r="J534">
            <v>0</v>
          </cell>
          <cell r="K534">
            <v>0</v>
          </cell>
          <cell r="L534">
            <v>0</v>
          </cell>
          <cell r="M534">
            <v>0</v>
          </cell>
          <cell r="N534">
            <v>6138.8134615384588</v>
          </cell>
        </row>
        <row r="535">
          <cell r="A535" t="str">
            <v>Plomeros</v>
          </cell>
          <cell r="B535" t="str">
            <v xml:space="preserve">M.O. PLOMERÍA (CONEXIÓN AL SÉPTICO Y FILTRANTE)  </v>
          </cell>
          <cell r="N535" t="str">
            <v>P. A.</v>
          </cell>
        </row>
        <row r="536">
          <cell r="A536" t="str">
            <v>Plomeros</v>
          </cell>
          <cell r="B536" t="str">
            <v>M. O.1042-1 [1] Desagüe 2"</v>
          </cell>
          <cell r="C536" t="str">
            <v>Ud</v>
          </cell>
          <cell r="D536">
            <v>3.13</v>
          </cell>
          <cell r="E536">
            <v>1</v>
          </cell>
          <cell r="F536">
            <v>0</v>
          </cell>
          <cell r="G536">
            <v>1</v>
          </cell>
          <cell r="H536">
            <v>0</v>
          </cell>
          <cell r="I536">
            <v>0</v>
          </cell>
          <cell r="J536">
            <v>0</v>
          </cell>
          <cell r="K536">
            <v>0</v>
          </cell>
          <cell r="L536">
            <v>0</v>
          </cell>
          <cell r="M536">
            <v>0</v>
          </cell>
          <cell r="N536">
            <v>784.51290243302992</v>
          </cell>
        </row>
        <row r="537">
          <cell r="A537" t="str">
            <v>Plomeros</v>
          </cell>
          <cell r="B537" t="str">
            <v>M. O.1042-2 [2] Desagüe 3" y 4"</v>
          </cell>
          <cell r="C537" t="str">
            <v>Ud</v>
          </cell>
          <cell r="D537">
            <v>2.4300000000000002</v>
          </cell>
          <cell r="E537">
            <v>1</v>
          </cell>
          <cell r="F537">
            <v>0</v>
          </cell>
          <cell r="G537">
            <v>1</v>
          </cell>
          <cell r="H537">
            <v>0</v>
          </cell>
          <cell r="I537">
            <v>0</v>
          </cell>
          <cell r="J537">
            <v>0</v>
          </cell>
          <cell r="K537">
            <v>0</v>
          </cell>
          <cell r="L537">
            <v>0</v>
          </cell>
          <cell r="M537">
            <v>0</v>
          </cell>
          <cell r="N537">
            <v>1010.5042735042731</v>
          </cell>
        </row>
        <row r="538">
          <cell r="A538" t="str">
            <v>Plomeros</v>
          </cell>
          <cell r="B538" t="str">
            <v>M. O.1042-3 [3] Desagüe inodoro de pared</v>
          </cell>
          <cell r="C538" t="str">
            <v>Ud</v>
          </cell>
          <cell r="D538">
            <v>1.99</v>
          </cell>
          <cell r="E538">
            <v>1</v>
          </cell>
          <cell r="F538">
            <v>0</v>
          </cell>
          <cell r="G538">
            <v>1</v>
          </cell>
          <cell r="H538">
            <v>0</v>
          </cell>
          <cell r="I538">
            <v>0</v>
          </cell>
          <cell r="J538">
            <v>0</v>
          </cell>
          <cell r="K538">
            <v>0</v>
          </cell>
          <cell r="L538">
            <v>0</v>
          </cell>
          <cell r="M538">
            <v>0</v>
          </cell>
          <cell r="N538">
            <v>1233.9323540780822</v>
          </cell>
        </row>
        <row r="539">
          <cell r="A539" t="str">
            <v>Plomeros</v>
          </cell>
          <cell r="B539" t="str">
            <v>M. O.1042-4 [4] Desagüe piso 2", con parrilla</v>
          </cell>
          <cell r="C539" t="str">
            <v>Ud</v>
          </cell>
          <cell r="D539">
            <v>2.74</v>
          </cell>
          <cell r="E539">
            <v>1</v>
          </cell>
          <cell r="F539">
            <v>0</v>
          </cell>
          <cell r="G539">
            <v>1</v>
          </cell>
          <cell r="H539">
            <v>0</v>
          </cell>
          <cell r="I539">
            <v>0</v>
          </cell>
          <cell r="J539">
            <v>0</v>
          </cell>
          <cell r="K539">
            <v>0</v>
          </cell>
          <cell r="L539">
            <v>0</v>
          </cell>
          <cell r="M539">
            <v>0</v>
          </cell>
          <cell r="N539">
            <v>896.17714766984795</v>
          </cell>
        </row>
        <row r="540">
          <cell r="A540" t="str">
            <v>Plomeros</v>
          </cell>
          <cell r="B540" t="str">
            <v>M. O.1042-5 [5] Desagüe piso 3" y 4", con parrilla</v>
          </cell>
          <cell r="C540" t="str">
            <v>Ud</v>
          </cell>
          <cell r="D540">
            <v>2.4300000000000002</v>
          </cell>
          <cell r="E540">
            <v>1</v>
          </cell>
          <cell r="F540">
            <v>0</v>
          </cell>
          <cell r="G540">
            <v>1</v>
          </cell>
          <cell r="H540">
            <v>0</v>
          </cell>
          <cell r="I540">
            <v>0</v>
          </cell>
          <cell r="J540">
            <v>0</v>
          </cell>
          <cell r="K540">
            <v>0</v>
          </cell>
          <cell r="L540">
            <v>0</v>
          </cell>
          <cell r="M540">
            <v>0</v>
          </cell>
          <cell r="N540">
            <v>1010.5042735042731</v>
          </cell>
        </row>
        <row r="541">
          <cell r="A541" t="str">
            <v>Plomeros</v>
          </cell>
          <cell r="B541" t="str">
            <v xml:space="preserve">M.O. PLOMERÍA (EMPALME A TUB. AGUA EXIST.)  </v>
          </cell>
          <cell r="N541" t="str">
            <v>P. A.</v>
          </cell>
        </row>
        <row r="542">
          <cell r="A542" t="str">
            <v>Plomeros</v>
          </cell>
          <cell r="B542" t="str">
            <v>M. O.1043-1 [1] Empalme tub. ½" ó ¾"</v>
          </cell>
          <cell r="C542" t="str">
            <v>Ud</v>
          </cell>
          <cell r="D542">
            <v>2.74</v>
          </cell>
          <cell r="E542">
            <v>1</v>
          </cell>
          <cell r="F542">
            <v>0</v>
          </cell>
          <cell r="G542">
            <v>1</v>
          </cell>
          <cell r="H542">
            <v>0</v>
          </cell>
          <cell r="I542">
            <v>0</v>
          </cell>
          <cell r="J542">
            <v>0</v>
          </cell>
          <cell r="K542">
            <v>0</v>
          </cell>
          <cell r="L542">
            <v>0</v>
          </cell>
          <cell r="M542">
            <v>0</v>
          </cell>
          <cell r="N542">
            <v>896.17714766984795</v>
          </cell>
        </row>
        <row r="543">
          <cell r="A543" t="str">
            <v>Plomeros</v>
          </cell>
          <cell r="B543" t="str">
            <v>M. O.1043-2 [2] Empalme tub. 1"</v>
          </cell>
          <cell r="C543" t="str">
            <v>Ud</v>
          </cell>
          <cell r="D543">
            <v>2.19</v>
          </cell>
          <cell r="E543">
            <v>1</v>
          </cell>
          <cell r="F543">
            <v>0</v>
          </cell>
          <cell r="G543">
            <v>1</v>
          </cell>
          <cell r="H543">
            <v>0</v>
          </cell>
          <cell r="I543">
            <v>0</v>
          </cell>
          <cell r="J543">
            <v>0</v>
          </cell>
          <cell r="K543">
            <v>0</v>
          </cell>
          <cell r="L543">
            <v>0</v>
          </cell>
          <cell r="M543">
            <v>0</v>
          </cell>
          <cell r="N543">
            <v>1121.2444678609058</v>
          </cell>
        </row>
        <row r="544">
          <cell r="A544" t="str">
            <v>Plomeros</v>
          </cell>
          <cell r="B544" t="str">
            <v>M. O.1043-3 [3] Empalme tub. 1 ¼" - 1 ½"</v>
          </cell>
          <cell r="C544" t="str">
            <v>Ud</v>
          </cell>
          <cell r="D544">
            <v>1.83</v>
          </cell>
          <cell r="E544">
            <v>1</v>
          </cell>
          <cell r="F544">
            <v>0</v>
          </cell>
          <cell r="G544">
            <v>1</v>
          </cell>
          <cell r="H544">
            <v>0</v>
          </cell>
          <cell r="I544">
            <v>0</v>
          </cell>
          <cell r="J544">
            <v>0</v>
          </cell>
          <cell r="K544">
            <v>0</v>
          </cell>
          <cell r="L544">
            <v>0</v>
          </cell>
          <cell r="M544">
            <v>0</v>
          </cell>
          <cell r="N544">
            <v>1341.8171500630513</v>
          </cell>
        </row>
        <row r="545">
          <cell r="A545" t="str">
            <v>Plomeros</v>
          </cell>
          <cell r="B545" t="str">
            <v>M. O.1043-4 [4] Empalme tub. 2"</v>
          </cell>
          <cell r="C545" t="str">
            <v>Ud</v>
          </cell>
          <cell r="D545">
            <v>1.56</v>
          </cell>
          <cell r="E545">
            <v>1</v>
          </cell>
          <cell r="F545">
            <v>0</v>
          </cell>
          <cell r="G545">
            <v>1</v>
          </cell>
          <cell r="H545">
            <v>0</v>
          </cell>
          <cell r="I545">
            <v>0</v>
          </cell>
          <cell r="J545">
            <v>0</v>
          </cell>
          <cell r="K545">
            <v>0</v>
          </cell>
          <cell r="L545">
            <v>0</v>
          </cell>
          <cell r="M545">
            <v>0</v>
          </cell>
          <cell r="N545">
            <v>1574.0547337278101</v>
          </cell>
        </row>
        <row r="546">
          <cell r="A546" t="str">
            <v>Plomeros</v>
          </cell>
          <cell r="B546" t="str">
            <v>M. O.1043-5 [5] Empalme tub. 2 ½" en adelante</v>
          </cell>
          <cell r="C546" t="str">
            <v>Ud</v>
          </cell>
          <cell r="D546" t="str">
            <v>P. A.</v>
          </cell>
          <cell r="E546">
            <v>0</v>
          </cell>
          <cell r="F546">
            <v>0</v>
          </cell>
          <cell r="G546">
            <v>0</v>
          </cell>
          <cell r="H546">
            <v>0</v>
          </cell>
          <cell r="I546">
            <v>0</v>
          </cell>
          <cell r="J546">
            <v>0</v>
          </cell>
          <cell r="K546">
            <v>0</v>
          </cell>
          <cell r="L546">
            <v>0</v>
          </cell>
          <cell r="M546">
            <v>0</v>
          </cell>
          <cell r="N546" t="str">
            <v>P. A.</v>
          </cell>
        </row>
        <row r="547">
          <cell r="A547" t="str">
            <v>Plomeros</v>
          </cell>
          <cell r="B547" t="str">
            <v xml:space="preserve">M.O. PLOMERÍA (EMPALME A TUB. ARRASTRE EXIST.)  </v>
          </cell>
          <cell r="N547" t="str">
            <v>P. A.</v>
          </cell>
        </row>
        <row r="548">
          <cell r="A548" t="str">
            <v>Plomeros</v>
          </cell>
          <cell r="B548" t="str">
            <v>M. O.1044-1 [1] Empalme tub. 2"</v>
          </cell>
          <cell r="C548" t="str">
            <v>Ud</v>
          </cell>
          <cell r="D548">
            <v>3.65</v>
          </cell>
          <cell r="E548">
            <v>1</v>
          </cell>
          <cell r="F548">
            <v>0</v>
          </cell>
          <cell r="G548">
            <v>1</v>
          </cell>
          <cell r="H548">
            <v>0</v>
          </cell>
          <cell r="I548">
            <v>0</v>
          </cell>
          <cell r="J548">
            <v>0</v>
          </cell>
          <cell r="K548">
            <v>0</v>
          </cell>
          <cell r="L548">
            <v>0</v>
          </cell>
          <cell r="M548">
            <v>0</v>
          </cell>
          <cell r="N548">
            <v>672.74668071654355</v>
          </cell>
        </row>
        <row r="549">
          <cell r="A549" t="str">
            <v>Plomeros</v>
          </cell>
          <cell r="B549" t="str">
            <v>M. O.1044-2 [2] Empalme tub. 3"</v>
          </cell>
          <cell r="C549" t="str">
            <v>Ud</v>
          </cell>
          <cell r="D549">
            <v>2.74</v>
          </cell>
          <cell r="E549">
            <v>1</v>
          </cell>
          <cell r="F549">
            <v>0</v>
          </cell>
          <cell r="G549">
            <v>1</v>
          </cell>
          <cell r="H549">
            <v>0</v>
          </cell>
          <cell r="I549">
            <v>0</v>
          </cell>
          <cell r="J549">
            <v>0</v>
          </cell>
          <cell r="K549">
            <v>0</v>
          </cell>
          <cell r="L549">
            <v>0</v>
          </cell>
          <cell r="M549">
            <v>0</v>
          </cell>
          <cell r="N549">
            <v>896.17714766984795</v>
          </cell>
        </row>
        <row r="550">
          <cell r="A550" t="str">
            <v>Plomeros</v>
          </cell>
          <cell r="B550" t="str">
            <v>M. O.1044-3 [3] Empalme tub. 4"</v>
          </cell>
          <cell r="C550" t="str">
            <v>Ud</v>
          </cell>
          <cell r="D550">
            <v>2.19</v>
          </cell>
          <cell r="E550">
            <v>1</v>
          </cell>
          <cell r="F550">
            <v>0</v>
          </cell>
          <cell r="G550">
            <v>1</v>
          </cell>
          <cell r="H550">
            <v>0</v>
          </cell>
          <cell r="I550">
            <v>0</v>
          </cell>
          <cell r="J550">
            <v>0</v>
          </cell>
          <cell r="K550">
            <v>0</v>
          </cell>
          <cell r="L550">
            <v>0</v>
          </cell>
          <cell r="M550">
            <v>0</v>
          </cell>
          <cell r="N550">
            <v>1121.2444678609058</v>
          </cell>
        </row>
        <row r="551">
          <cell r="A551" t="str">
            <v>Plomeros</v>
          </cell>
          <cell r="B551" t="str">
            <v>M. O.1044-4 [4] Empalme tub. 6"</v>
          </cell>
          <cell r="C551" t="str">
            <v>Ud</v>
          </cell>
          <cell r="D551">
            <v>1.83</v>
          </cell>
          <cell r="E551">
            <v>1</v>
          </cell>
          <cell r="F551">
            <v>0</v>
          </cell>
          <cell r="G551">
            <v>1</v>
          </cell>
          <cell r="H551">
            <v>0</v>
          </cell>
          <cell r="I551">
            <v>0</v>
          </cell>
          <cell r="J551">
            <v>0</v>
          </cell>
          <cell r="K551">
            <v>0</v>
          </cell>
          <cell r="L551">
            <v>0</v>
          </cell>
          <cell r="M551">
            <v>0</v>
          </cell>
          <cell r="N551">
            <v>1341.8171500630513</v>
          </cell>
        </row>
        <row r="552">
          <cell r="A552" t="str">
            <v>Plomeros</v>
          </cell>
          <cell r="B552" t="str">
            <v xml:space="preserve">M.O. PLOMERÍA (INST. CAJA DE VÁLVULA)  </v>
          </cell>
          <cell r="N552" t="str">
            <v>P. A.</v>
          </cell>
        </row>
        <row r="553">
          <cell r="A553" t="str">
            <v>Plomeros</v>
          </cell>
          <cell r="B553" t="str">
            <v>M. O.1045-1 [1] Inst. caja válvula sencillas</v>
          </cell>
          <cell r="C553" t="str">
            <v>Ud</v>
          </cell>
          <cell r="D553">
            <v>19.57</v>
          </cell>
          <cell r="E553">
            <v>1</v>
          </cell>
          <cell r="F553">
            <v>0</v>
          </cell>
          <cell r="G553">
            <v>1</v>
          </cell>
          <cell r="H553">
            <v>0</v>
          </cell>
          <cell r="I553">
            <v>0</v>
          </cell>
          <cell r="J553">
            <v>0</v>
          </cell>
          <cell r="K553">
            <v>0</v>
          </cell>
          <cell r="L553">
            <v>0</v>
          </cell>
          <cell r="M553">
            <v>0</v>
          </cell>
          <cell r="N553">
            <v>125.47395935694347</v>
          </cell>
        </row>
        <row r="554">
          <cell r="A554" t="str">
            <v>Plomeros</v>
          </cell>
          <cell r="B554" t="str">
            <v>M. O.1045-2 [2] Inst. caja válvula telescópica</v>
          </cell>
          <cell r="C554" t="str">
            <v>Ud</v>
          </cell>
          <cell r="D554">
            <v>16.46</v>
          </cell>
          <cell r="E554">
            <v>1</v>
          </cell>
          <cell r="F554">
            <v>0</v>
          </cell>
          <cell r="G554">
            <v>1</v>
          </cell>
          <cell r="H554">
            <v>0</v>
          </cell>
          <cell r="I554">
            <v>0</v>
          </cell>
          <cell r="J554">
            <v>0</v>
          </cell>
          <cell r="K554">
            <v>0</v>
          </cell>
          <cell r="L554">
            <v>0</v>
          </cell>
          <cell r="M554">
            <v>0</v>
          </cell>
          <cell r="N554">
            <v>149.18137209084955</v>
          </cell>
        </row>
        <row r="555">
          <cell r="A555" t="str">
            <v>Plomeros</v>
          </cell>
          <cell r="B555" t="str">
            <v xml:space="preserve">M.O. PLOMERÍA (INST. HIDRANTE)  </v>
          </cell>
          <cell r="N555" t="str">
            <v>P. A.</v>
          </cell>
        </row>
        <row r="556">
          <cell r="A556" t="str">
            <v>Plomeros</v>
          </cell>
          <cell r="B556" t="str">
            <v>M. O.1046-1 [1] Instalación hidrante</v>
          </cell>
          <cell r="C556" t="str">
            <v>Ud</v>
          </cell>
          <cell r="D556">
            <v>0.64</v>
          </cell>
          <cell r="E556">
            <v>1</v>
          </cell>
          <cell r="F556">
            <v>0</v>
          </cell>
          <cell r="G556">
            <v>1</v>
          </cell>
          <cell r="H556">
            <v>0</v>
          </cell>
          <cell r="I556">
            <v>0</v>
          </cell>
          <cell r="J556">
            <v>0</v>
          </cell>
          <cell r="K556">
            <v>0</v>
          </cell>
          <cell r="L556">
            <v>0</v>
          </cell>
          <cell r="M556">
            <v>0</v>
          </cell>
          <cell r="N556">
            <v>3836.7584134615367</v>
          </cell>
        </row>
        <row r="557">
          <cell r="A557" t="str">
            <v>Plomeros</v>
          </cell>
          <cell r="B557" t="str">
            <v xml:space="preserve">M.O. PLOMERÍA (INST. LLAVE PASO Y CHORRO)  </v>
          </cell>
          <cell r="N557" t="str">
            <v>P. A.</v>
          </cell>
        </row>
        <row r="558">
          <cell r="A558" t="str">
            <v>Plomeros</v>
          </cell>
          <cell r="B558" t="str">
            <v>M. O.1047-1 [1] Inst. llave chorro ½" ó ¾", línea máx. 3.00 m.</v>
          </cell>
          <cell r="C558" t="str">
            <v>Ud</v>
          </cell>
          <cell r="D558">
            <v>2.4300000000000002</v>
          </cell>
          <cell r="E558">
            <v>1</v>
          </cell>
          <cell r="F558">
            <v>0</v>
          </cell>
          <cell r="G558">
            <v>1</v>
          </cell>
          <cell r="H558">
            <v>0</v>
          </cell>
          <cell r="I558">
            <v>0</v>
          </cell>
          <cell r="J558">
            <v>0</v>
          </cell>
          <cell r="K558">
            <v>0</v>
          </cell>
          <cell r="L558">
            <v>0</v>
          </cell>
          <cell r="M558">
            <v>0</v>
          </cell>
          <cell r="N558">
            <v>1010.5042735042731</v>
          </cell>
        </row>
        <row r="559">
          <cell r="A559" t="str">
            <v>Plomeros</v>
          </cell>
          <cell r="B559" t="str">
            <v>M. O.1047-2 [2] Inst. llave compuerta ½", cobre</v>
          </cell>
          <cell r="C559" t="str">
            <v>Ud</v>
          </cell>
          <cell r="D559">
            <v>1.83</v>
          </cell>
          <cell r="E559">
            <v>1</v>
          </cell>
          <cell r="F559">
            <v>0</v>
          </cell>
          <cell r="G559">
            <v>1</v>
          </cell>
          <cell r="H559">
            <v>0</v>
          </cell>
          <cell r="I559">
            <v>0</v>
          </cell>
          <cell r="J559">
            <v>0</v>
          </cell>
          <cell r="K559">
            <v>0</v>
          </cell>
          <cell r="L559">
            <v>0</v>
          </cell>
          <cell r="M559">
            <v>0</v>
          </cell>
          <cell r="N559">
            <v>1341.8171500630513</v>
          </cell>
        </row>
        <row r="560">
          <cell r="A560" t="str">
            <v>Plomeros</v>
          </cell>
          <cell r="B560" t="str">
            <v>M. O.1047-3 [3] Inst. llave compuerta ¾", cobre</v>
          </cell>
          <cell r="C560" t="str">
            <v>Ud</v>
          </cell>
          <cell r="D560">
            <v>1.56</v>
          </cell>
          <cell r="E560">
            <v>1</v>
          </cell>
          <cell r="F560">
            <v>0</v>
          </cell>
          <cell r="G560">
            <v>1</v>
          </cell>
          <cell r="H560">
            <v>0</v>
          </cell>
          <cell r="I560">
            <v>0</v>
          </cell>
          <cell r="J560">
            <v>0</v>
          </cell>
          <cell r="K560">
            <v>0</v>
          </cell>
          <cell r="L560">
            <v>0</v>
          </cell>
          <cell r="M560">
            <v>0</v>
          </cell>
          <cell r="N560">
            <v>1574.0547337278101</v>
          </cell>
        </row>
        <row r="561">
          <cell r="A561" t="str">
            <v>Plomeros</v>
          </cell>
          <cell r="B561" t="str">
            <v>M. O.1047-4 [4] Inst. llave compuerta 1" ó 1 ¼", cobre</v>
          </cell>
          <cell r="C561" t="str">
            <v>Ud</v>
          </cell>
          <cell r="D561">
            <v>1.46</v>
          </cell>
          <cell r="E561">
            <v>1</v>
          </cell>
          <cell r="F561">
            <v>0</v>
          </cell>
          <cell r="G561">
            <v>1</v>
          </cell>
          <cell r="H561">
            <v>0</v>
          </cell>
          <cell r="I561">
            <v>0</v>
          </cell>
          <cell r="J561">
            <v>0</v>
          </cell>
          <cell r="K561">
            <v>0</v>
          </cell>
          <cell r="L561">
            <v>0</v>
          </cell>
          <cell r="M561">
            <v>0</v>
          </cell>
          <cell r="N561">
            <v>1681.8667017913588</v>
          </cell>
        </row>
        <row r="562">
          <cell r="A562" t="str">
            <v>Plomeros</v>
          </cell>
          <cell r="B562" t="str">
            <v>M. O.1047-5 [5] Inst. llave compuerta 1 ½", cobre</v>
          </cell>
          <cell r="C562" t="str">
            <v>Ud</v>
          </cell>
          <cell r="D562">
            <v>1.37</v>
          </cell>
          <cell r="E562">
            <v>1</v>
          </cell>
          <cell r="F562">
            <v>0</v>
          </cell>
          <cell r="G562">
            <v>1</v>
          </cell>
          <cell r="H562">
            <v>0</v>
          </cell>
          <cell r="I562">
            <v>0</v>
          </cell>
          <cell r="J562">
            <v>0</v>
          </cell>
          <cell r="K562">
            <v>0</v>
          </cell>
          <cell r="L562">
            <v>0</v>
          </cell>
          <cell r="M562">
            <v>0</v>
          </cell>
          <cell r="N562">
            <v>1792.3542953396959</v>
          </cell>
        </row>
        <row r="563">
          <cell r="A563" t="str">
            <v>Plomeros</v>
          </cell>
          <cell r="B563" t="str">
            <v>M. O.1047-6 [6] Inst. llave compuerta 2" en adelante, cobre</v>
          </cell>
          <cell r="C563" t="str">
            <v>Ud</v>
          </cell>
          <cell r="D563" t="str">
            <v>P. A.</v>
          </cell>
          <cell r="E563">
            <v>0</v>
          </cell>
          <cell r="F563">
            <v>0</v>
          </cell>
          <cell r="G563">
            <v>0</v>
          </cell>
          <cell r="H563">
            <v>0</v>
          </cell>
          <cell r="I563">
            <v>0</v>
          </cell>
          <cell r="J563">
            <v>0</v>
          </cell>
          <cell r="K563">
            <v>0</v>
          </cell>
          <cell r="L563">
            <v>0</v>
          </cell>
          <cell r="M563">
            <v>0</v>
          </cell>
          <cell r="N563" t="str">
            <v>P. A.</v>
          </cell>
        </row>
        <row r="564">
          <cell r="A564" t="str">
            <v>Plomeros</v>
          </cell>
          <cell r="B564" t="str">
            <v>M. O.1047-7 [7] Inst. llave compuerta ½", h.g. o pvc</v>
          </cell>
          <cell r="C564" t="str">
            <v>Ud</v>
          </cell>
          <cell r="D564">
            <v>5.49</v>
          </cell>
          <cell r="E564">
            <v>1</v>
          </cell>
          <cell r="F564">
            <v>0</v>
          </cell>
          <cell r="G564">
            <v>1</v>
          </cell>
          <cell r="H564">
            <v>0</v>
          </cell>
          <cell r="I564">
            <v>0</v>
          </cell>
          <cell r="J564">
            <v>0</v>
          </cell>
          <cell r="K564">
            <v>0</v>
          </cell>
          <cell r="L564">
            <v>0</v>
          </cell>
          <cell r="M564">
            <v>0</v>
          </cell>
          <cell r="N564">
            <v>447.27238335435038</v>
          </cell>
        </row>
        <row r="565">
          <cell r="A565" t="str">
            <v>Plomeros</v>
          </cell>
          <cell r="B565" t="str">
            <v>M. O.1047-8 [8] Inst. llave compuerta ¾", h.g. o pvc</v>
          </cell>
          <cell r="C565" t="str">
            <v>Ud</v>
          </cell>
          <cell r="D565">
            <v>3.65</v>
          </cell>
          <cell r="E565">
            <v>1</v>
          </cell>
          <cell r="F565">
            <v>0</v>
          </cell>
          <cell r="G565">
            <v>1</v>
          </cell>
          <cell r="H565">
            <v>0</v>
          </cell>
          <cell r="I565">
            <v>0</v>
          </cell>
          <cell r="J565">
            <v>0</v>
          </cell>
          <cell r="K565">
            <v>0</v>
          </cell>
          <cell r="L565">
            <v>0</v>
          </cell>
          <cell r="M565">
            <v>0</v>
          </cell>
          <cell r="N565">
            <v>672.74668071654355</v>
          </cell>
        </row>
        <row r="566">
          <cell r="A566" t="str">
            <v>Plomeros</v>
          </cell>
          <cell r="B566" t="str">
            <v>M. O.1047-9 [9] Inst. llave compuerta 1" ó 1 ¼", h.g. o pvc</v>
          </cell>
          <cell r="C566" t="str">
            <v>Ud</v>
          </cell>
          <cell r="D566">
            <v>1.99</v>
          </cell>
          <cell r="E566">
            <v>1</v>
          </cell>
          <cell r="F566">
            <v>0</v>
          </cell>
          <cell r="G566">
            <v>1</v>
          </cell>
          <cell r="H566">
            <v>0</v>
          </cell>
          <cell r="I566">
            <v>0</v>
          </cell>
          <cell r="J566">
            <v>0</v>
          </cell>
          <cell r="K566">
            <v>0</v>
          </cell>
          <cell r="L566">
            <v>0</v>
          </cell>
          <cell r="M566">
            <v>0</v>
          </cell>
          <cell r="N566">
            <v>1233.9323540780822</v>
          </cell>
        </row>
        <row r="567">
          <cell r="A567" t="str">
            <v>Plomeros</v>
          </cell>
          <cell r="B567" t="str">
            <v xml:space="preserve">M.O. PLOMERÍA (INST. MANGA O NIPLE)  </v>
          </cell>
          <cell r="N567" t="str">
            <v>P. A.</v>
          </cell>
        </row>
        <row r="568">
          <cell r="A568" t="str">
            <v>Plomeros</v>
          </cell>
          <cell r="B568" t="str">
            <v>M. O.1048-1 [1] Inst. manga o niple 2" de diámetro de tub.</v>
          </cell>
          <cell r="C568" t="str">
            <v>Ud</v>
          </cell>
          <cell r="D568">
            <v>19.57</v>
          </cell>
          <cell r="E568">
            <v>1</v>
          </cell>
          <cell r="F568">
            <v>0</v>
          </cell>
          <cell r="G568">
            <v>1</v>
          </cell>
          <cell r="H568">
            <v>0</v>
          </cell>
          <cell r="I568">
            <v>0</v>
          </cell>
          <cell r="J568">
            <v>0</v>
          </cell>
          <cell r="K568">
            <v>0</v>
          </cell>
          <cell r="L568">
            <v>0</v>
          </cell>
          <cell r="M568">
            <v>0</v>
          </cell>
          <cell r="N568">
            <v>125.47395935694347</v>
          </cell>
        </row>
        <row r="569">
          <cell r="A569" t="str">
            <v>Plomeros</v>
          </cell>
          <cell r="B569" t="str">
            <v>M. O.1048-2 [2] Inst. manga o niple 3" de diámetro de tub.</v>
          </cell>
          <cell r="C569" t="str">
            <v>Ud</v>
          </cell>
          <cell r="D569">
            <v>16.46</v>
          </cell>
          <cell r="E569">
            <v>1</v>
          </cell>
          <cell r="F569">
            <v>0</v>
          </cell>
          <cell r="G569">
            <v>1</v>
          </cell>
          <cell r="H569">
            <v>0</v>
          </cell>
          <cell r="I569">
            <v>0</v>
          </cell>
          <cell r="J569">
            <v>0</v>
          </cell>
          <cell r="K569">
            <v>0</v>
          </cell>
          <cell r="L569">
            <v>0</v>
          </cell>
          <cell r="M569">
            <v>0</v>
          </cell>
          <cell r="N569">
            <v>149.18137209084955</v>
          </cell>
        </row>
        <row r="570">
          <cell r="A570" t="str">
            <v>Plomeros</v>
          </cell>
          <cell r="B570" t="str">
            <v>M. O.1048-3 [3] Inst. manga o niple 4" de diámetro de tub.</v>
          </cell>
          <cell r="C570" t="str">
            <v>Ud</v>
          </cell>
          <cell r="D570">
            <v>10</v>
          </cell>
          <cell r="E570">
            <v>1</v>
          </cell>
          <cell r="F570">
            <v>0</v>
          </cell>
          <cell r="G570">
            <v>1</v>
          </cell>
          <cell r="H570">
            <v>0</v>
          </cell>
          <cell r="I570">
            <v>0</v>
          </cell>
          <cell r="J570">
            <v>0</v>
          </cell>
          <cell r="K570">
            <v>0</v>
          </cell>
          <cell r="L570">
            <v>0</v>
          </cell>
          <cell r="M570">
            <v>0</v>
          </cell>
          <cell r="N570">
            <v>245.55253846153838</v>
          </cell>
        </row>
        <row r="571">
          <cell r="A571" t="str">
            <v>Plomeros</v>
          </cell>
          <cell r="B571" t="str">
            <v>M. O.1048-4 [4] Inst. manga o niple 6" de diámetro de tub.</v>
          </cell>
          <cell r="C571" t="str">
            <v>Ud</v>
          </cell>
          <cell r="D571">
            <v>4.96</v>
          </cell>
          <cell r="E571">
            <v>1</v>
          </cell>
          <cell r="F571">
            <v>0</v>
          </cell>
          <cell r="G571">
            <v>1</v>
          </cell>
          <cell r="H571">
            <v>0</v>
          </cell>
          <cell r="I571">
            <v>0</v>
          </cell>
          <cell r="J571">
            <v>0</v>
          </cell>
          <cell r="K571">
            <v>0</v>
          </cell>
          <cell r="L571">
            <v>0</v>
          </cell>
          <cell r="M571">
            <v>0</v>
          </cell>
          <cell r="N571">
            <v>495.0656017369725</v>
          </cell>
        </row>
        <row r="572">
          <cell r="A572" t="str">
            <v>Plomeros</v>
          </cell>
          <cell r="B572" t="str">
            <v>M. O.1048-5 [5] Inst. manga o niple 8" de diámetro de tub.</v>
          </cell>
          <cell r="C572" t="str">
            <v>Ud</v>
          </cell>
          <cell r="D572">
            <v>3.91</v>
          </cell>
          <cell r="E572">
            <v>1</v>
          </cell>
          <cell r="F572">
            <v>0</v>
          </cell>
          <cell r="G572">
            <v>1</v>
          </cell>
          <cell r="H572">
            <v>0</v>
          </cell>
          <cell r="I572">
            <v>0</v>
          </cell>
          <cell r="J572">
            <v>0</v>
          </cell>
          <cell r="K572">
            <v>0</v>
          </cell>
          <cell r="L572">
            <v>0</v>
          </cell>
          <cell r="M572">
            <v>0</v>
          </cell>
          <cell r="N572">
            <v>628.01160731851246</v>
          </cell>
        </row>
        <row r="573">
          <cell r="A573" t="str">
            <v>Plomeros</v>
          </cell>
          <cell r="B573" t="str">
            <v xml:space="preserve">M.O. PLOMERÍA (INST. MEDIDOR DE AGUA)  </v>
          </cell>
          <cell r="N573" t="str">
            <v>P. A.</v>
          </cell>
        </row>
        <row r="574">
          <cell r="A574" t="str">
            <v>Plomeros</v>
          </cell>
          <cell r="B574" t="str">
            <v>M. O.1049-1 [1] Inst. medidor en tub. ¾"</v>
          </cell>
          <cell r="C574" t="str">
            <v>Ud</v>
          </cell>
          <cell r="D574">
            <v>5.77</v>
          </cell>
          <cell r="E574">
            <v>1</v>
          </cell>
          <cell r="F574">
            <v>0</v>
          </cell>
          <cell r="G574">
            <v>1</v>
          </cell>
          <cell r="H574">
            <v>0</v>
          </cell>
          <cell r="I574">
            <v>0</v>
          </cell>
          <cell r="J574">
            <v>0</v>
          </cell>
          <cell r="K574">
            <v>0</v>
          </cell>
          <cell r="L574">
            <v>0</v>
          </cell>
          <cell r="M574">
            <v>0</v>
          </cell>
          <cell r="N574">
            <v>425.5676576456471</v>
          </cell>
        </row>
        <row r="575">
          <cell r="A575" t="str">
            <v>Plomeros</v>
          </cell>
          <cell r="B575" t="str">
            <v>M. O.1049-2 [2] Inst. medidor en tub. 1"</v>
          </cell>
          <cell r="C575" t="str">
            <v>Ud</v>
          </cell>
          <cell r="D575">
            <v>4.96</v>
          </cell>
          <cell r="E575">
            <v>1</v>
          </cell>
          <cell r="F575">
            <v>0</v>
          </cell>
          <cell r="G575">
            <v>1</v>
          </cell>
          <cell r="H575">
            <v>0</v>
          </cell>
          <cell r="I575">
            <v>0</v>
          </cell>
          <cell r="J575">
            <v>0</v>
          </cell>
          <cell r="K575">
            <v>0</v>
          </cell>
          <cell r="L575">
            <v>0</v>
          </cell>
          <cell r="M575">
            <v>0</v>
          </cell>
          <cell r="N575">
            <v>495.0656017369725</v>
          </cell>
        </row>
        <row r="576">
          <cell r="A576" t="str">
            <v>Plomeros</v>
          </cell>
          <cell r="B576" t="str">
            <v>M. O.1049-3 [3] Inst. medidor en tub. 1 ½"</v>
          </cell>
          <cell r="C576" t="str">
            <v>Ud</v>
          </cell>
          <cell r="D576">
            <v>4.5599999999999996</v>
          </cell>
          <cell r="E576">
            <v>1</v>
          </cell>
          <cell r="F576">
            <v>0</v>
          </cell>
          <cell r="G576">
            <v>1</v>
          </cell>
          <cell r="H576">
            <v>0</v>
          </cell>
          <cell r="I576">
            <v>0</v>
          </cell>
          <cell r="J576">
            <v>0</v>
          </cell>
          <cell r="K576">
            <v>0</v>
          </cell>
          <cell r="L576">
            <v>0</v>
          </cell>
          <cell r="M576">
            <v>0</v>
          </cell>
          <cell r="N576">
            <v>538.49240890688247</v>
          </cell>
        </row>
        <row r="577">
          <cell r="A577" t="str">
            <v>Plomeros</v>
          </cell>
          <cell r="B577" t="str">
            <v>M. O.1049-4 [4] Inst. medidor en tub. 2"</v>
          </cell>
          <cell r="C577" t="str">
            <v>Ud</v>
          </cell>
          <cell r="D577">
            <v>4.07</v>
          </cell>
          <cell r="E577">
            <v>1</v>
          </cell>
          <cell r="F577">
            <v>0</v>
          </cell>
          <cell r="G577">
            <v>1</v>
          </cell>
          <cell r="H577">
            <v>0</v>
          </cell>
          <cell r="I577">
            <v>0</v>
          </cell>
          <cell r="J577">
            <v>0</v>
          </cell>
          <cell r="K577">
            <v>0</v>
          </cell>
          <cell r="L577">
            <v>0</v>
          </cell>
          <cell r="M577">
            <v>0</v>
          </cell>
          <cell r="N577">
            <v>603.32319032319003</v>
          </cell>
        </row>
        <row r="578">
          <cell r="A578" t="str">
            <v>Plomeros</v>
          </cell>
          <cell r="B578" t="str">
            <v>M. O.1049-5 [5] Inst. medidor en tub. 3"</v>
          </cell>
          <cell r="C578" t="str">
            <v>Ud</v>
          </cell>
          <cell r="D578">
            <v>3.13</v>
          </cell>
          <cell r="E578">
            <v>1</v>
          </cell>
          <cell r="F578">
            <v>0</v>
          </cell>
          <cell r="G578">
            <v>1</v>
          </cell>
          <cell r="H578">
            <v>0</v>
          </cell>
          <cell r="I578">
            <v>0</v>
          </cell>
          <cell r="J578">
            <v>0</v>
          </cell>
          <cell r="K578">
            <v>0</v>
          </cell>
          <cell r="L578">
            <v>0</v>
          </cell>
          <cell r="M578">
            <v>0</v>
          </cell>
          <cell r="N578">
            <v>784.51290243302992</v>
          </cell>
        </row>
        <row r="579">
          <cell r="A579" t="str">
            <v>Plomeros</v>
          </cell>
          <cell r="B579" t="str">
            <v>M. O.1049-6 [6] Inst. medidor en tub. 4"</v>
          </cell>
          <cell r="C579" t="str">
            <v>Ud</v>
          </cell>
          <cell r="D579">
            <v>1.99</v>
          </cell>
          <cell r="E579">
            <v>1</v>
          </cell>
          <cell r="F579">
            <v>0</v>
          </cell>
          <cell r="G579">
            <v>1</v>
          </cell>
          <cell r="H579">
            <v>0</v>
          </cell>
          <cell r="I579">
            <v>0</v>
          </cell>
          <cell r="J579">
            <v>0</v>
          </cell>
          <cell r="K579">
            <v>0</v>
          </cell>
          <cell r="L579">
            <v>0</v>
          </cell>
          <cell r="M579">
            <v>0</v>
          </cell>
          <cell r="N579">
            <v>1233.9323540780822</v>
          </cell>
        </row>
        <row r="580">
          <cell r="A580" t="str">
            <v>Plomeros</v>
          </cell>
          <cell r="B580" t="str">
            <v xml:space="preserve">M.O. PLOMERÍA (INST. NEVERAS, BEBEDERO Y FILTRO)  </v>
          </cell>
          <cell r="N580" t="str">
            <v>P. A.</v>
          </cell>
        </row>
        <row r="581">
          <cell r="A581" t="str">
            <v>Plomeros</v>
          </cell>
          <cell r="B581" t="str">
            <v>M. O.1050-1 [1] Inst. bebedero animales</v>
          </cell>
          <cell r="C581" t="str">
            <v>Ud</v>
          </cell>
          <cell r="D581">
            <v>5</v>
          </cell>
          <cell r="E581">
            <v>1</v>
          </cell>
          <cell r="F581">
            <v>0</v>
          </cell>
          <cell r="G581">
            <v>1</v>
          </cell>
          <cell r="H581">
            <v>0</v>
          </cell>
          <cell r="I581">
            <v>0</v>
          </cell>
          <cell r="J581">
            <v>0</v>
          </cell>
          <cell r="K581">
            <v>0</v>
          </cell>
          <cell r="L581">
            <v>0</v>
          </cell>
          <cell r="M581">
            <v>0</v>
          </cell>
          <cell r="N581">
            <v>491.10507692307675</v>
          </cell>
        </row>
        <row r="582">
          <cell r="A582" t="str">
            <v>Plomeros</v>
          </cell>
          <cell r="B582" t="str">
            <v>M. O.1050-2 [2] Inst. filtro doméstico</v>
          </cell>
          <cell r="C582" t="str">
            <v>Ud</v>
          </cell>
          <cell r="D582">
            <v>3.75</v>
          </cell>
          <cell r="E582">
            <v>1</v>
          </cell>
          <cell r="F582">
            <v>0</v>
          </cell>
          <cell r="G582">
            <v>1</v>
          </cell>
          <cell r="H582">
            <v>0</v>
          </cell>
          <cell r="I582">
            <v>0</v>
          </cell>
          <cell r="J582">
            <v>0</v>
          </cell>
          <cell r="K582">
            <v>0</v>
          </cell>
          <cell r="L582">
            <v>0</v>
          </cell>
          <cell r="M582">
            <v>0</v>
          </cell>
          <cell r="N582">
            <v>654.80676923076896</v>
          </cell>
        </row>
        <row r="583">
          <cell r="A583" t="str">
            <v>Plomeros</v>
          </cell>
          <cell r="B583" t="str">
            <v>M. O.1050-3 [3] Inst. Nevera de pie, de tomar agua</v>
          </cell>
          <cell r="C583" t="str">
            <v>Ud</v>
          </cell>
          <cell r="D583">
            <v>3.5</v>
          </cell>
          <cell r="E583">
            <v>1</v>
          </cell>
          <cell r="F583">
            <v>0</v>
          </cell>
          <cell r="G583">
            <v>1</v>
          </cell>
          <cell r="H583">
            <v>0</v>
          </cell>
          <cell r="I583">
            <v>0</v>
          </cell>
          <cell r="J583">
            <v>0</v>
          </cell>
          <cell r="K583">
            <v>0</v>
          </cell>
          <cell r="L583">
            <v>0</v>
          </cell>
          <cell r="M583">
            <v>0</v>
          </cell>
          <cell r="N583">
            <v>701.57868131868111</v>
          </cell>
        </row>
        <row r="584">
          <cell r="A584" t="str">
            <v>Plomeros</v>
          </cell>
          <cell r="B584" t="str">
            <v xml:space="preserve">M.O. PLOMERÍA (INST. PIEZA ESP., CAMPANA, POR DIAM., C/BOCA)  </v>
          </cell>
          <cell r="N584" t="str">
            <v>P. A.</v>
          </cell>
        </row>
        <row r="585">
          <cell r="A585" t="str">
            <v>Plomeros</v>
          </cell>
          <cell r="B585" t="str">
            <v>M. O.1051-1 [1] Inst. campana 3"</v>
          </cell>
          <cell r="C585" t="str">
            <v>Ud</v>
          </cell>
          <cell r="D585">
            <v>24.55</v>
          </cell>
          <cell r="E585">
            <v>1</v>
          </cell>
          <cell r="F585">
            <v>0</v>
          </cell>
          <cell r="G585">
            <v>1</v>
          </cell>
          <cell r="H585">
            <v>0</v>
          </cell>
          <cell r="I585">
            <v>0</v>
          </cell>
          <cell r="J585">
            <v>0</v>
          </cell>
          <cell r="K585">
            <v>0</v>
          </cell>
          <cell r="L585">
            <v>0</v>
          </cell>
          <cell r="M585">
            <v>0</v>
          </cell>
          <cell r="N585">
            <v>100.02140059533131</v>
          </cell>
        </row>
        <row r="586">
          <cell r="A586" t="str">
            <v>Plomeros</v>
          </cell>
          <cell r="B586" t="str">
            <v>M. O.1051-2 [2] Inst. campana 4"</v>
          </cell>
          <cell r="C586" t="str">
            <v>Ud</v>
          </cell>
          <cell r="D586">
            <v>21.77</v>
          </cell>
          <cell r="E586">
            <v>1</v>
          </cell>
          <cell r="F586">
            <v>0</v>
          </cell>
          <cell r="G586">
            <v>1</v>
          </cell>
          <cell r="H586">
            <v>0</v>
          </cell>
          <cell r="I586">
            <v>0</v>
          </cell>
          <cell r="J586">
            <v>0</v>
          </cell>
          <cell r="K586">
            <v>0</v>
          </cell>
          <cell r="L586">
            <v>0</v>
          </cell>
          <cell r="M586">
            <v>0</v>
          </cell>
          <cell r="N586">
            <v>112.79400021200661</v>
          </cell>
        </row>
        <row r="587">
          <cell r="A587" t="str">
            <v>Plomeros</v>
          </cell>
          <cell r="B587" t="str">
            <v>M. O.1051-3 [3] Inst. campana 6"</v>
          </cell>
          <cell r="C587" t="str">
            <v>Ud</v>
          </cell>
          <cell r="D587">
            <v>19.57</v>
          </cell>
          <cell r="E587">
            <v>1</v>
          </cell>
          <cell r="F587">
            <v>0</v>
          </cell>
          <cell r="G587">
            <v>1</v>
          </cell>
          <cell r="H587">
            <v>0</v>
          </cell>
          <cell r="I587">
            <v>0</v>
          </cell>
          <cell r="J587">
            <v>0</v>
          </cell>
          <cell r="K587">
            <v>0</v>
          </cell>
          <cell r="L587">
            <v>0</v>
          </cell>
          <cell r="M587">
            <v>0</v>
          </cell>
          <cell r="N587">
            <v>125.47395935694347</v>
          </cell>
        </row>
        <row r="588">
          <cell r="A588" t="str">
            <v>Plomeros</v>
          </cell>
          <cell r="B588" t="str">
            <v>M. O.1051-4 [4] Inst. campana 8"</v>
          </cell>
          <cell r="C588" t="str">
            <v>Ud</v>
          </cell>
          <cell r="D588">
            <v>15.7</v>
          </cell>
          <cell r="E588">
            <v>1</v>
          </cell>
          <cell r="F588">
            <v>0</v>
          </cell>
          <cell r="G588">
            <v>1</v>
          </cell>
          <cell r="H588">
            <v>0</v>
          </cell>
          <cell r="I588">
            <v>0</v>
          </cell>
          <cell r="J588">
            <v>0</v>
          </cell>
          <cell r="K588">
            <v>0</v>
          </cell>
          <cell r="L588">
            <v>0</v>
          </cell>
          <cell r="M588">
            <v>0</v>
          </cell>
          <cell r="N588">
            <v>156.40289073983337</v>
          </cell>
        </row>
        <row r="589">
          <cell r="A589" t="str">
            <v>Plomeros</v>
          </cell>
          <cell r="B589" t="str">
            <v>M. O.1051-5 [5] Inst. campana 10"</v>
          </cell>
          <cell r="C589" t="str">
            <v>Ud</v>
          </cell>
          <cell r="D589">
            <v>10</v>
          </cell>
          <cell r="E589">
            <v>1</v>
          </cell>
          <cell r="F589">
            <v>0</v>
          </cell>
          <cell r="G589">
            <v>1</v>
          </cell>
          <cell r="H589">
            <v>0</v>
          </cell>
          <cell r="I589">
            <v>0</v>
          </cell>
          <cell r="J589">
            <v>0</v>
          </cell>
          <cell r="K589">
            <v>0</v>
          </cell>
          <cell r="L589">
            <v>0</v>
          </cell>
          <cell r="M589">
            <v>0</v>
          </cell>
          <cell r="N589">
            <v>245.55253846153838</v>
          </cell>
        </row>
        <row r="590">
          <cell r="A590" t="str">
            <v>Plomeros</v>
          </cell>
          <cell r="B590" t="str">
            <v>M. O.1051-6 [6] Inst. campana 12"</v>
          </cell>
          <cell r="C590" t="str">
            <v>Ud</v>
          </cell>
          <cell r="D590">
            <v>8.33</v>
          </cell>
          <cell r="E590">
            <v>1</v>
          </cell>
          <cell r="F590">
            <v>0</v>
          </cell>
          <cell r="G590">
            <v>1</v>
          </cell>
          <cell r="H590">
            <v>0</v>
          </cell>
          <cell r="I590">
            <v>0</v>
          </cell>
          <cell r="J590">
            <v>0</v>
          </cell>
          <cell r="K590">
            <v>0</v>
          </cell>
          <cell r="L590">
            <v>0</v>
          </cell>
          <cell r="M590">
            <v>0</v>
          </cell>
          <cell r="N590">
            <v>294.78095853726097</v>
          </cell>
        </row>
        <row r="591">
          <cell r="A591" t="str">
            <v>Plomeros</v>
          </cell>
          <cell r="B591" t="str">
            <v>M. O.1051-7 [7] Inst. campana 16"</v>
          </cell>
          <cell r="C591" t="str">
            <v>Ud</v>
          </cell>
          <cell r="D591">
            <v>6.43</v>
          </cell>
          <cell r="E591">
            <v>1</v>
          </cell>
          <cell r="F591">
            <v>0</v>
          </cell>
          <cell r="G591">
            <v>1</v>
          </cell>
          <cell r="H591">
            <v>0</v>
          </cell>
          <cell r="I591">
            <v>0</v>
          </cell>
          <cell r="J591">
            <v>0</v>
          </cell>
          <cell r="K591">
            <v>0</v>
          </cell>
          <cell r="L591">
            <v>0</v>
          </cell>
          <cell r="M591">
            <v>0</v>
          </cell>
          <cell r="N591">
            <v>381.88575188419657</v>
          </cell>
        </row>
        <row r="592">
          <cell r="A592" t="str">
            <v>Plomeros</v>
          </cell>
          <cell r="B592" t="str">
            <v>M. O.1051-8 [8] Inst. campana 20"</v>
          </cell>
          <cell r="C592" t="str">
            <v>Ud</v>
          </cell>
          <cell r="D592">
            <v>5.77</v>
          </cell>
          <cell r="E592">
            <v>1</v>
          </cell>
          <cell r="F592">
            <v>0</v>
          </cell>
          <cell r="G592">
            <v>1</v>
          </cell>
          <cell r="H592">
            <v>0</v>
          </cell>
          <cell r="I592">
            <v>0</v>
          </cell>
          <cell r="J592">
            <v>0</v>
          </cell>
          <cell r="K592">
            <v>0</v>
          </cell>
          <cell r="L592">
            <v>0</v>
          </cell>
          <cell r="M592">
            <v>0</v>
          </cell>
          <cell r="N592">
            <v>425.5676576456471</v>
          </cell>
        </row>
        <row r="593">
          <cell r="A593" t="str">
            <v>Plomeros</v>
          </cell>
          <cell r="B593" t="str">
            <v xml:space="preserve">M.O. PLOMERÍA (INST. PIEZA ESP., GIBAULT, POR DIAM., C/BOCA)  </v>
          </cell>
          <cell r="N593" t="str">
            <v>P. A.</v>
          </cell>
        </row>
        <row r="594">
          <cell r="A594" t="str">
            <v>Plomeros</v>
          </cell>
          <cell r="B594" t="str">
            <v>M. O.1052-1 [1] Inst. Gibault 2"</v>
          </cell>
          <cell r="C594" t="str">
            <v>Ud</v>
          </cell>
          <cell r="D594">
            <v>32.14</v>
          </cell>
          <cell r="E594">
            <v>1</v>
          </cell>
          <cell r="F594">
            <v>0</v>
          </cell>
          <cell r="G594">
            <v>1</v>
          </cell>
          <cell r="H594">
            <v>0</v>
          </cell>
          <cell r="I594">
            <v>0</v>
          </cell>
          <cell r="J594">
            <v>0</v>
          </cell>
          <cell r="K594">
            <v>0</v>
          </cell>
          <cell r="L594">
            <v>0</v>
          </cell>
          <cell r="M594">
            <v>0</v>
          </cell>
          <cell r="N594">
            <v>76.400914269302547</v>
          </cell>
        </row>
        <row r="595">
          <cell r="A595" t="str">
            <v>Plomeros</v>
          </cell>
          <cell r="B595" t="str">
            <v>M. O.1052-2 [2] Inst. Gibault 3"</v>
          </cell>
          <cell r="C595" t="str">
            <v>Ud</v>
          </cell>
          <cell r="D595">
            <v>28.72</v>
          </cell>
          <cell r="E595">
            <v>1</v>
          </cell>
          <cell r="F595">
            <v>0</v>
          </cell>
          <cell r="G595">
            <v>1</v>
          </cell>
          <cell r="H595">
            <v>0</v>
          </cell>
          <cell r="I595">
            <v>0</v>
          </cell>
          <cell r="J595">
            <v>0</v>
          </cell>
          <cell r="K595">
            <v>0</v>
          </cell>
          <cell r="L595">
            <v>0</v>
          </cell>
          <cell r="M595">
            <v>0</v>
          </cell>
          <cell r="N595">
            <v>85.4987947289479</v>
          </cell>
        </row>
        <row r="596">
          <cell r="A596" t="str">
            <v>Plomeros</v>
          </cell>
          <cell r="B596" t="str">
            <v>M. O.1052-3 [3] Inst. Gibault 4"</v>
          </cell>
          <cell r="C596" t="str">
            <v>Ud</v>
          </cell>
          <cell r="D596">
            <v>28.72</v>
          </cell>
          <cell r="E596">
            <v>1</v>
          </cell>
          <cell r="F596">
            <v>0</v>
          </cell>
          <cell r="G596">
            <v>1</v>
          </cell>
          <cell r="H596">
            <v>0</v>
          </cell>
          <cell r="I596">
            <v>0</v>
          </cell>
          <cell r="J596">
            <v>0</v>
          </cell>
          <cell r="K596">
            <v>0</v>
          </cell>
          <cell r="L596">
            <v>0</v>
          </cell>
          <cell r="M596">
            <v>0</v>
          </cell>
          <cell r="N596">
            <v>85.4987947289479</v>
          </cell>
        </row>
        <row r="597">
          <cell r="A597" t="str">
            <v>Plomeros</v>
          </cell>
          <cell r="B597" t="str">
            <v>M. O.1052-4 [4] Inst. Gibault 6"</v>
          </cell>
          <cell r="C597" t="str">
            <v>Ud</v>
          </cell>
          <cell r="D597">
            <v>24.55</v>
          </cell>
          <cell r="E597">
            <v>1</v>
          </cell>
          <cell r="F597">
            <v>0</v>
          </cell>
          <cell r="G597">
            <v>1</v>
          </cell>
          <cell r="H597">
            <v>0</v>
          </cell>
          <cell r="I597">
            <v>0</v>
          </cell>
          <cell r="J597">
            <v>0</v>
          </cell>
          <cell r="K597">
            <v>0</v>
          </cell>
          <cell r="L597">
            <v>0</v>
          </cell>
          <cell r="M597">
            <v>0</v>
          </cell>
          <cell r="N597">
            <v>100.02140059533131</v>
          </cell>
        </row>
        <row r="598">
          <cell r="A598" t="str">
            <v>Plomeros</v>
          </cell>
          <cell r="B598" t="str">
            <v>M. O.1052-5 [5] Inst. Gibault 8"</v>
          </cell>
          <cell r="C598" t="str">
            <v>Ud</v>
          </cell>
          <cell r="D598">
            <v>13.64</v>
          </cell>
          <cell r="E598">
            <v>1</v>
          </cell>
          <cell r="F598">
            <v>0</v>
          </cell>
          <cell r="G598">
            <v>1</v>
          </cell>
          <cell r="H598">
            <v>0</v>
          </cell>
          <cell r="I598">
            <v>0</v>
          </cell>
          <cell r="J598">
            <v>0</v>
          </cell>
          <cell r="K598">
            <v>0</v>
          </cell>
          <cell r="L598">
            <v>0</v>
          </cell>
          <cell r="M598">
            <v>0</v>
          </cell>
          <cell r="N598">
            <v>180.02385517708092</v>
          </cell>
        </row>
        <row r="599">
          <cell r="A599" t="str">
            <v>Plomeros</v>
          </cell>
          <cell r="B599" t="str">
            <v>M. O.1052-6 [6] Inst. Gibault 10"</v>
          </cell>
          <cell r="C599" t="str">
            <v>Ud</v>
          </cell>
          <cell r="D599">
            <v>12.16</v>
          </cell>
          <cell r="E599">
            <v>1</v>
          </cell>
          <cell r="F599">
            <v>0</v>
          </cell>
          <cell r="G599">
            <v>1</v>
          </cell>
          <cell r="H599">
            <v>0</v>
          </cell>
          <cell r="I599">
            <v>0</v>
          </cell>
          <cell r="J599">
            <v>0</v>
          </cell>
          <cell r="K599">
            <v>0</v>
          </cell>
          <cell r="L599">
            <v>0</v>
          </cell>
          <cell r="M599">
            <v>0</v>
          </cell>
          <cell r="N599">
            <v>201.9346533400809</v>
          </cell>
        </row>
        <row r="600">
          <cell r="A600" t="str">
            <v>Plomeros</v>
          </cell>
          <cell r="B600" t="str">
            <v>M. O.1052-7 [7] Inst. Gibault 12"</v>
          </cell>
          <cell r="C600" t="str">
            <v>Ud</v>
          </cell>
          <cell r="D600">
            <v>10</v>
          </cell>
          <cell r="E600">
            <v>1</v>
          </cell>
          <cell r="F600">
            <v>0</v>
          </cell>
          <cell r="G600">
            <v>1</v>
          </cell>
          <cell r="H600">
            <v>0</v>
          </cell>
          <cell r="I600">
            <v>0</v>
          </cell>
          <cell r="J600">
            <v>0</v>
          </cell>
          <cell r="K600">
            <v>0</v>
          </cell>
          <cell r="L600">
            <v>0</v>
          </cell>
          <cell r="M600">
            <v>0</v>
          </cell>
          <cell r="N600">
            <v>245.55253846153838</v>
          </cell>
        </row>
        <row r="601">
          <cell r="A601" t="str">
            <v>Plomeros</v>
          </cell>
          <cell r="B601" t="str">
            <v>M. O.1052-8 [8] Inst. Gibault 16"</v>
          </cell>
          <cell r="C601" t="str">
            <v>Ud</v>
          </cell>
          <cell r="D601">
            <v>8.33</v>
          </cell>
          <cell r="E601">
            <v>1</v>
          </cell>
          <cell r="F601">
            <v>0</v>
          </cell>
          <cell r="G601">
            <v>1</v>
          </cell>
          <cell r="H601">
            <v>0</v>
          </cell>
          <cell r="I601">
            <v>0</v>
          </cell>
          <cell r="J601">
            <v>0</v>
          </cell>
          <cell r="K601">
            <v>0</v>
          </cell>
          <cell r="L601">
            <v>0</v>
          </cell>
          <cell r="M601">
            <v>0</v>
          </cell>
          <cell r="N601">
            <v>294.78095853726097</v>
          </cell>
        </row>
        <row r="602">
          <cell r="A602" t="str">
            <v>Plomeros</v>
          </cell>
          <cell r="B602" t="str">
            <v>M. O.1052-9 [9] Inst. Gibault 20"</v>
          </cell>
          <cell r="C602" t="str">
            <v>Ud</v>
          </cell>
          <cell r="D602">
            <v>6.43</v>
          </cell>
          <cell r="E602">
            <v>1</v>
          </cell>
          <cell r="F602">
            <v>0</v>
          </cell>
          <cell r="G602">
            <v>1</v>
          </cell>
          <cell r="H602">
            <v>0</v>
          </cell>
          <cell r="I602">
            <v>0</v>
          </cell>
          <cell r="J602">
            <v>0</v>
          </cell>
          <cell r="K602">
            <v>0</v>
          </cell>
          <cell r="L602">
            <v>0</v>
          </cell>
          <cell r="M602">
            <v>0</v>
          </cell>
          <cell r="N602">
            <v>381.88575188419657</v>
          </cell>
        </row>
        <row r="603">
          <cell r="A603" t="str">
            <v>Plomeros</v>
          </cell>
          <cell r="B603" t="str">
            <v xml:space="preserve">M.O. PLOMERÍA (INST. PIEZA ESP., PVC, POR DIAM., C/BOCA)  </v>
          </cell>
          <cell r="N603" t="str">
            <v>P. A.</v>
          </cell>
        </row>
        <row r="604">
          <cell r="A604" t="str">
            <v>Plomeros</v>
          </cell>
          <cell r="B604" t="str">
            <v>M. O.1053-1 [1] Inst. pieza especial pvc 1"</v>
          </cell>
          <cell r="C604" t="str">
            <v>Ud</v>
          </cell>
          <cell r="D604">
            <v>150</v>
          </cell>
          <cell r="E604">
            <v>1</v>
          </cell>
          <cell r="F604">
            <v>0</v>
          </cell>
          <cell r="G604">
            <v>1</v>
          </cell>
          <cell r="H604">
            <v>0</v>
          </cell>
          <cell r="I604">
            <v>0</v>
          </cell>
          <cell r="J604">
            <v>0</v>
          </cell>
          <cell r="K604">
            <v>0</v>
          </cell>
          <cell r="L604">
            <v>0</v>
          </cell>
          <cell r="M604">
            <v>0</v>
          </cell>
          <cell r="N604">
            <v>16.370169230769225</v>
          </cell>
        </row>
        <row r="605">
          <cell r="A605" t="str">
            <v>Plomeros</v>
          </cell>
          <cell r="B605" t="str">
            <v>M. O.1053-2 [2] Inst. pieza especial pvc 1 ¼"</v>
          </cell>
          <cell r="C605" t="str">
            <v>Ud</v>
          </cell>
          <cell r="D605">
            <v>103.85</v>
          </cell>
          <cell r="E605">
            <v>1</v>
          </cell>
          <cell r="F605">
            <v>0</v>
          </cell>
          <cell r="G605">
            <v>1</v>
          </cell>
          <cell r="H605">
            <v>0</v>
          </cell>
          <cell r="I605">
            <v>0</v>
          </cell>
          <cell r="J605">
            <v>0</v>
          </cell>
          <cell r="K605">
            <v>0</v>
          </cell>
          <cell r="L605">
            <v>0</v>
          </cell>
          <cell r="M605">
            <v>0</v>
          </cell>
          <cell r="N605">
            <v>23.644924262064361</v>
          </cell>
        </row>
        <row r="606">
          <cell r="A606" t="str">
            <v>Plomeros</v>
          </cell>
          <cell r="B606" t="str">
            <v>M. O.1053-3 [3] Inst. pieza especial pvc 1 ½"</v>
          </cell>
          <cell r="C606" t="str">
            <v>Ud</v>
          </cell>
          <cell r="D606">
            <v>103.85</v>
          </cell>
          <cell r="E606">
            <v>1</v>
          </cell>
          <cell r="F606">
            <v>0</v>
          </cell>
          <cell r="G606">
            <v>1</v>
          </cell>
          <cell r="H606">
            <v>0</v>
          </cell>
          <cell r="I606">
            <v>0</v>
          </cell>
          <cell r="J606">
            <v>0</v>
          </cell>
          <cell r="K606">
            <v>0</v>
          </cell>
          <cell r="L606">
            <v>0</v>
          </cell>
          <cell r="M606">
            <v>0</v>
          </cell>
          <cell r="N606">
            <v>23.644924262064361</v>
          </cell>
        </row>
        <row r="607">
          <cell r="A607" t="str">
            <v>Plomeros</v>
          </cell>
          <cell r="B607" t="str">
            <v>M. O.1053-4 [4] Inst. pieza especial pvc 2"</v>
          </cell>
          <cell r="C607" t="str">
            <v>Ud</v>
          </cell>
          <cell r="D607">
            <v>103.85</v>
          </cell>
          <cell r="E607">
            <v>1</v>
          </cell>
          <cell r="F607">
            <v>0</v>
          </cell>
          <cell r="G607">
            <v>1</v>
          </cell>
          <cell r="H607">
            <v>0</v>
          </cell>
          <cell r="I607">
            <v>0</v>
          </cell>
          <cell r="J607">
            <v>0</v>
          </cell>
          <cell r="K607">
            <v>0</v>
          </cell>
          <cell r="L607">
            <v>0</v>
          </cell>
          <cell r="M607">
            <v>0</v>
          </cell>
          <cell r="N607">
            <v>23.644924262064361</v>
          </cell>
        </row>
        <row r="608">
          <cell r="A608" t="str">
            <v>Plomeros</v>
          </cell>
          <cell r="B608" t="str">
            <v>M. O.1053-5 [5] Inst. pieza especial pvc 3"</v>
          </cell>
          <cell r="C608" t="str">
            <v>Ud</v>
          </cell>
          <cell r="D608">
            <v>84.38</v>
          </cell>
          <cell r="E608">
            <v>1</v>
          </cell>
          <cell r="F608">
            <v>0</v>
          </cell>
          <cell r="G608">
            <v>1</v>
          </cell>
          <cell r="H608">
            <v>0</v>
          </cell>
          <cell r="I608">
            <v>0</v>
          </cell>
          <cell r="J608">
            <v>0</v>
          </cell>
          <cell r="K608">
            <v>0</v>
          </cell>
          <cell r="L608">
            <v>0</v>
          </cell>
          <cell r="M608">
            <v>0</v>
          </cell>
          <cell r="N608">
            <v>29.100798585155058</v>
          </cell>
        </row>
        <row r="609">
          <cell r="A609" t="str">
            <v>Plomeros</v>
          </cell>
          <cell r="B609" t="str">
            <v>M. O.1053-6 [6] Inst. pieza especial pvc 4"</v>
          </cell>
          <cell r="C609" t="str">
            <v>Ud</v>
          </cell>
          <cell r="D609">
            <v>67.5</v>
          </cell>
          <cell r="E609">
            <v>1</v>
          </cell>
          <cell r="F609">
            <v>0</v>
          </cell>
          <cell r="G609">
            <v>1</v>
          </cell>
          <cell r="H609">
            <v>0</v>
          </cell>
          <cell r="I609">
            <v>0</v>
          </cell>
          <cell r="J609">
            <v>0</v>
          </cell>
          <cell r="K609">
            <v>0</v>
          </cell>
          <cell r="L609">
            <v>0</v>
          </cell>
          <cell r="M609">
            <v>0</v>
          </cell>
          <cell r="N609">
            <v>36.378153846153836</v>
          </cell>
        </row>
        <row r="610">
          <cell r="A610" t="str">
            <v>Plomeros</v>
          </cell>
          <cell r="B610" t="str">
            <v>M. O.1053-7 [7] Inst. pieza especial pvc 6"</v>
          </cell>
          <cell r="C610" t="str">
            <v>Ud</v>
          </cell>
          <cell r="D610">
            <v>56.25</v>
          </cell>
          <cell r="E610">
            <v>1</v>
          </cell>
          <cell r="F610">
            <v>0</v>
          </cell>
          <cell r="G610">
            <v>1</v>
          </cell>
          <cell r="H610">
            <v>0</v>
          </cell>
          <cell r="I610">
            <v>0</v>
          </cell>
          <cell r="J610">
            <v>0</v>
          </cell>
          <cell r="K610">
            <v>0</v>
          </cell>
          <cell r="L610">
            <v>0</v>
          </cell>
          <cell r="M610">
            <v>0</v>
          </cell>
          <cell r="N610">
            <v>43.653784615384602</v>
          </cell>
        </row>
        <row r="611">
          <cell r="A611" t="str">
            <v>Plomeros</v>
          </cell>
          <cell r="B611" t="str">
            <v>M. O.1053-8 [8] Inst. pieza especial pvc 8"</v>
          </cell>
          <cell r="C611" t="str">
            <v>Ud</v>
          </cell>
          <cell r="D611">
            <v>40.909999999999997</v>
          </cell>
          <cell r="E611">
            <v>1</v>
          </cell>
          <cell r="F611">
            <v>0</v>
          </cell>
          <cell r="G611">
            <v>1</v>
          </cell>
          <cell r="H611">
            <v>0</v>
          </cell>
          <cell r="I611">
            <v>0</v>
          </cell>
          <cell r="J611">
            <v>0</v>
          </cell>
          <cell r="K611">
            <v>0</v>
          </cell>
          <cell r="L611">
            <v>0</v>
          </cell>
          <cell r="M611">
            <v>0</v>
          </cell>
          <cell r="N611">
            <v>60.022620010153602</v>
          </cell>
        </row>
        <row r="612">
          <cell r="A612" t="str">
            <v>Plomeros</v>
          </cell>
          <cell r="B612" t="str">
            <v>M. O.1053-9 [9] Inst. pieza especial pvc 10"</v>
          </cell>
          <cell r="C612" t="str">
            <v>Ud</v>
          </cell>
          <cell r="D612">
            <v>32.14</v>
          </cell>
          <cell r="E612">
            <v>1</v>
          </cell>
          <cell r="F612">
            <v>0</v>
          </cell>
          <cell r="G612">
            <v>1</v>
          </cell>
          <cell r="H612">
            <v>0</v>
          </cell>
          <cell r="I612">
            <v>0</v>
          </cell>
          <cell r="J612">
            <v>0</v>
          </cell>
          <cell r="K612">
            <v>0</v>
          </cell>
          <cell r="L612">
            <v>0</v>
          </cell>
          <cell r="M612">
            <v>0</v>
          </cell>
          <cell r="N612">
            <v>76.400914269302547</v>
          </cell>
        </row>
        <row r="613">
          <cell r="A613" t="str">
            <v>Plomeros</v>
          </cell>
          <cell r="B613" t="str">
            <v>M. O.1053-10 [10] Inst. pieza especial pvc 12"</v>
          </cell>
          <cell r="C613" t="str">
            <v>Ud</v>
          </cell>
          <cell r="D613">
            <v>28.72</v>
          </cell>
          <cell r="E613">
            <v>1</v>
          </cell>
          <cell r="F613">
            <v>0</v>
          </cell>
          <cell r="G613">
            <v>1</v>
          </cell>
          <cell r="H613">
            <v>0</v>
          </cell>
          <cell r="I613">
            <v>0</v>
          </cell>
          <cell r="J613">
            <v>0</v>
          </cell>
          <cell r="K613">
            <v>0</v>
          </cell>
          <cell r="L613">
            <v>0</v>
          </cell>
          <cell r="M613">
            <v>0</v>
          </cell>
          <cell r="N613">
            <v>85.4987947289479</v>
          </cell>
        </row>
        <row r="614">
          <cell r="A614" t="str">
            <v>Plomeros</v>
          </cell>
          <cell r="B614" t="str">
            <v>M. O.1053-11 [11] Inst. pieza especial pvc 16"</v>
          </cell>
          <cell r="C614" t="str">
            <v>Ud</v>
          </cell>
          <cell r="D614">
            <v>24.55</v>
          </cell>
          <cell r="E614">
            <v>1</v>
          </cell>
          <cell r="F614">
            <v>0</v>
          </cell>
          <cell r="G614">
            <v>1</v>
          </cell>
          <cell r="H614">
            <v>0</v>
          </cell>
          <cell r="I614">
            <v>0</v>
          </cell>
          <cell r="J614">
            <v>0</v>
          </cell>
          <cell r="K614">
            <v>0</v>
          </cell>
          <cell r="L614">
            <v>0</v>
          </cell>
          <cell r="M614">
            <v>0</v>
          </cell>
          <cell r="N614">
            <v>100.02140059533131</v>
          </cell>
        </row>
        <row r="615">
          <cell r="A615" t="str">
            <v>Plomeros</v>
          </cell>
          <cell r="B615" t="str">
            <v>M. O.1053-12 [12] Inst. pieza especial pvc 20"</v>
          </cell>
          <cell r="C615" t="str">
            <v>Ud</v>
          </cell>
          <cell r="D615">
            <v>19.57</v>
          </cell>
          <cell r="E615">
            <v>1</v>
          </cell>
          <cell r="F615">
            <v>0</v>
          </cell>
          <cell r="G615">
            <v>1</v>
          </cell>
          <cell r="H615">
            <v>0</v>
          </cell>
          <cell r="I615">
            <v>0</v>
          </cell>
          <cell r="J615">
            <v>0</v>
          </cell>
          <cell r="K615">
            <v>0</v>
          </cell>
          <cell r="L615">
            <v>0</v>
          </cell>
          <cell r="M615">
            <v>0</v>
          </cell>
          <cell r="N615">
            <v>125.47395935694347</v>
          </cell>
        </row>
        <row r="616">
          <cell r="A616" t="str">
            <v>Plomeros</v>
          </cell>
          <cell r="B616" t="str">
            <v xml:space="preserve">M.O. PLOMERÍA (INST. PIEZA ESP., ROSCA, POR DIAM., C/BOCA  </v>
          </cell>
          <cell r="N616" t="str">
            <v>P. A.</v>
          </cell>
        </row>
        <row r="617">
          <cell r="A617" t="str">
            <v>Plomeros</v>
          </cell>
          <cell r="B617" t="str">
            <v>M. O.1054-1 [1] Inst. pieza especial con rosca 1"</v>
          </cell>
          <cell r="C617" t="str">
            <v>Ud</v>
          </cell>
          <cell r="D617">
            <v>67.5</v>
          </cell>
          <cell r="E617">
            <v>1</v>
          </cell>
          <cell r="F617">
            <v>0</v>
          </cell>
          <cell r="G617">
            <v>1</v>
          </cell>
          <cell r="H617">
            <v>0</v>
          </cell>
          <cell r="I617">
            <v>0</v>
          </cell>
          <cell r="J617">
            <v>0</v>
          </cell>
          <cell r="K617">
            <v>0</v>
          </cell>
          <cell r="L617">
            <v>0</v>
          </cell>
          <cell r="M617">
            <v>0</v>
          </cell>
          <cell r="N617">
            <v>36.378153846153836</v>
          </cell>
        </row>
        <row r="618">
          <cell r="A618" t="str">
            <v>Plomeros</v>
          </cell>
          <cell r="B618" t="str">
            <v>M. O.1054-2 [2] Inst. pieza especial con rosca 1 ¼"</v>
          </cell>
          <cell r="C618" t="str">
            <v>Ud</v>
          </cell>
          <cell r="D618">
            <v>50</v>
          </cell>
          <cell r="E618">
            <v>1</v>
          </cell>
          <cell r="F618">
            <v>0</v>
          </cell>
          <cell r="G618">
            <v>1</v>
          </cell>
          <cell r="H618">
            <v>0</v>
          </cell>
          <cell r="I618">
            <v>0</v>
          </cell>
          <cell r="J618">
            <v>0</v>
          </cell>
          <cell r="K618">
            <v>0</v>
          </cell>
          <cell r="L618">
            <v>0</v>
          </cell>
          <cell r="M618">
            <v>0</v>
          </cell>
          <cell r="N618">
            <v>49.110507692307671</v>
          </cell>
        </row>
        <row r="619">
          <cell r="A619" t="str">
            <v>Plomeros</v>
          </cell>
          <cell r="B619" t="str">
            <v>M. O.1054-3 [3] Inst. pieza especial con rosca 1 ½"</v>
          </cell>
          <cell r="C619" t="str">
            <v>Ud</v>
          </cell>
          <cell r="D619">
            <v>40.909999999999997</v>
          </cell>
          <cell r="E619">
            <v>1</v>
          </cell>
          <cell r="F619">
            <v>0</v>
          </cell>
          <cell r="G619">
            <v>1</v>
          </cell>
          <cell r="H619">
            <v>0</v>
          </cell>
          <cell r="I619">
            <v>0</v>
          </cell>
          <cell r="J619">
            <v>0</v>
          </cell>
          <cell r="K619">
            <v>0</v>
          </cell>
          <cell r="L619">
            <v>0</v>
          </cell>
          <cell r="M619">
            <v>0</v>
          </cell>
          <cell r="N619">
            <v>60.022620010153602</v>
          </cell>
        </row>
        <row r="620">
          <cell r="A620" t="str">
            <v>Plomeros</v>
          </cell>
          <cell r="B620" t="str">
            <v>M. O.1054-4 [4] Inst. pieza especial con rosca 2"</v>
          </cell>
          <cell r="C620" t="str">
            <v>Ud</v>
          </cell>
          <cell r="D620">
            <v>32.14</v>
          </cell>
          <cell r="E620">
            <v>1</v>
          </cell>
          <cell r="F620">
            <v>0</v>
          </cell>
          <cell r="G620">
            <v>1</v>
          </cell>
          <cell r="H620">
            <v>0</v>
          </cell>
          <cell r="I620">
            <v>0</v>
          </cell>
          <cell r="J620">
            <v>0</v>
          </cell>
          <cell r="K620">
            <v>0</v>
          </cell>
          <cell r="L620">
            <v>0</v>
          </cell>
          <cell r="M620">
            <v>0</v>
          </cell>
          <cell r="N620">
            <v>76.400914269302547</v>
          </cell>
        </row>
        <row r="621">
          <cell r="A621" t="str">
            <v>Plomeros</v>
          </cell>
          <cell r="B621" t="str">
            <v>M. O.1054-5 [5] Inst. pieza especial con rosca 3"</v>
          </cell>
          <cell r="C621" t="str">
            <v>Ud</v>
          </cell>
          <cell r="D621">
            <v>28.72</v>
          </cell>
          <cell r="E621">
            <v>1</v>
          </cell>
          <cell r="F621">
            <v>0</v>
          </cell>
          <cell r="G621">
            <v>1</v>
          </cell>
          <cell r="H621">
            <v>0</v>
          </cell>
          <cell r="I621">
            <v>0</v>
          </cell>
          <cell r="J621">
            <v>0</v>
          </cell>
          <cell r="K621">
            <v>0</v>
          </cell>
          <cell r="L621">
            <v>0</v>
          </cell>
          <cell r="M621">
            <v>0</v>
          </cell>
          <cell r="N621">
            <v>85.4987947289479</v>
          </cell>
        </row>
        <row r="622">
          <cell r="A622" t="str">
            <v>Plomeros</v>
          </cell>
          <cell r="B622" t="str">
            <v>M. O.1054-6 [6] Inst. pieza especial con rosca 4"</v>
          </cell>
          <cell r="C622" t="str">
            <v>Ud</v>
          </cell>
          <cell r="D622">
            <v>24.55</v>
          </cell>
          <cell r="E622">
            <v>1</v>
          </cell>
          <cell r="F622">
            <v>0</v>
          </cell>
          <cell r="G622">
            <v>1</v>
          </cell>
          <cell r="H622">
            <v>0</v>
          </cell>
          <cell r="I622">
            <v>0</v>
          </cell>
          <cell r="J622">
            <v>0</v>
          </cell>
          <cell r="K622">
            <v>0</v>
          </cell>
          <cell r="L622">
            <v>0</v>
          </cell>
          <cell r="M622">
            <v>0</v>
          </cell>
          <cell r="N622">
            <v>100.02140059533131</v>
          </cell>
        </row>
        <row r="623">
          <cell r="A623" t="str">
            <v>Plomeros</v>
          </cell>
          <cell r="B623" t="str">
            <v>M. O.1054-7 [7] Inst. pieza especial con rosca 6"</v>
          </cell>
          <cell r="C623" t="str">
            <v>Ud</v>
          </cell>
          <cell r="D623">
            <v>16.46</v>
          </cell>
          <cell r="E623">
            <v>1</v>
          </cell>
          <cell r="F623">
            <v>0</v>
          </cell>
          <cell r="G623">
            <v>1</v>
          </cell>
          <cell r="H623">
            <v>0</v>
          </cell>
          <cell r="I623">
            <v>0</v>
          </cell>
          <cell r="J623">
            <v>0</v>
          </cell>
          <cell r="K623">
            <v>0</v>
          </cell>
          <cell r="L623">
            <v>0</v>
          </cell>
          <cell r="M623">
            <v>0</v>
          </cell>
          <cell r="N623">
            <v>149.18137209084955</v>
          </cell>
        </row>
        <row r="624">
          <cell r="A624" t="str">
            <v>Plomeros</v>
          </cell>
          <cell r="B624" t="str">
            <v>M. O.1054-8 [8] Inst. pieza especial con rosca 8"</v>
          </cell>
          <cell r="C624" t="str">
            <v>Ud</v>
          </cell>
          <cell r="D624">
            <v>10</v>
          </cell>
          <cell r="E624">
            <v>1</v>
          </cell>
          <cell r="F624">
            <v>0</v>
          </cell>
          <cell r="G624">
            <v>1</v>
          </cell>
          <cell r="H624">
            <v>0</v>
          </cell>
          <cell r="I624">
            <v>0</v>
          </cell>
          <cell r="J624">
            <v>0</v>
          </cell>
          <cell r="K624">
            <v>0</v>
          </cell>
          <cell r="L624">
            <v>0</v>
          </cell>
          <cell r="M624">
            <v>0</v>
          </cell>
          <cell r="N624">
            <v>245.55253846153838</v>
          </cell>
        </row>
        <row r="625">
          <cell r="A625" t="str">
            <v>Plomeros</v>
          </cell>
          <cell r="B625" t="str">
            <v>M. O.1054-9 [9] Inst. pieza especial con rosca 10"</v>
          </cell>
          <cell r="C625" t="str">
            <v>Ud</v>
          </cell>
          <cell r="D625">
            <v>8.33</v>
          </cell>
          <cell r="E625">
            <v>1</v>
          </cell>
          <cell r="F625">
            <v>0</v>
          </cell>
          <cell r="G625">
            <v>1</v>
          </cell>
          <cell r="H625">
            <v>0</v>
          </cell>
          <cell r="I625">
            <v>0</v>
          </cell>
          <cell r="J625">
            <v>0</v>
          </cell>
          <cell r="K625">
            <v>0</v>
          </cell>
          <cell r="L625">
            <v>0</v>
          </cell>
          <cell r="M625">
            <v>0</v>
          </cell>
          <cell r="N625">
            <v>294.78095853726097</v>
          </cell>
        </row>
        <row r="626">
          <cell r="A626" t="str">
            <v>Plomeros</v>
          </cell>
          <cell r="B626" t="str">
            <v>M. O.1054-10 [10] Inst. pieza especial con rosca 12"</v>
          </cell>
          <cell r="C626" t="str">
            <v>Ud</v>
          </cell>
          <cell r="D626">
            <v>6.43</v>
          </cell>
          <cell r="E626">
            <v>1</v>
          </cell>
          <cell r="F626">
            <v>0</v>
          </cell>
          <cell r="G626">
            <v>1</v>
          </cell>
          <cell r="H626">
            <v>0</v>
          </cell>
          <cell r="I626">
            <v>0</v>
          </cell>
          <cell r="J626">
            <v>0</v>
          </cell>
          <cell r="K626">
            <v>0</v>
          </cell>
          <cell r="L626">
            <v>0</v>
          </cell>
          <cell r="M626">
            <v>0</v>
          </cell>
          <cell r="N626">
            <v>381.88575188419657</v>
          </cell>
        </row>
        <row r="627">
          <cell r="A627" t="str">
            <v>Plomeros</v>
          </cell>
          <cell r="B627" t="str">
            <v xml:space="preserve">M.O. PLOMERÍA (INST. TINACO DE AGUA)  </v>
          </cell>
          <cell r="N627" t="str">
            <v>P. A.</v>
          </cell>
        </row>
        <row r="628">
          <cell r="A628" t="str">
            <v>Plomeros</v>
          </cell>
          <cell r="B628" t="str">
            <v>M. O.1055-1 [1] Inst. tinaco</v>
          </cell>
          <cell r="C628" t="str">
            <v>Ud</v>
          </cell>
          <cell r="D628">
            <v>0.6</v>
          </cell>
          <cell r="E628">
            <v>1</v>
          </cell>
          <cell r="F628">
            <v>0</v>
          </cell>
          <cell r="G628">
            <v>1</v>
          </cell>
          <cell r="H628">
            <v>0</v>
          </cell>
          <cell r="I628">
            <v>0</v>
          </cell>
          <cell r="J628">
            <v>0</v>
          </cell>
          <cell r="K628">
            <v>0</v>
          </cell>
          <cell r="L628">
            <v>0</v>
          </cell>
          <cell r="M628">
            <v>0</v>
          </cell>
          <cell r="N628">
            <v>4092.5423076923062</v>
          </cell>
        </row>
        <row r="629">
          <cell r="A629" t="str">
            <v>Plomeros</v>
          </cell>
          <cell r="B629" t="str">
            <v xml:space="preserve">M.O. PLOMERÍA (INST. TRAMPA GRASA Y CÁMARA INSP.)  </v>
          </cell>
          <cell r="N629" t="str">
            <v>P. A.</v>
          </cell>
        </row>
        <row r="630">
          <cell r="A630" t="str">
            <v>Plomeros</v>
          </cell>
          <cell r="B630" t="str">
            <v>M. O.1056-1 [1] Inst. cámara insp., tub. 2"</v>
          </cell>
          <cell r="C630" t="str">
            <v>Ud</v>
          </cell>
          <cell r="D630">
            <v>1.99</v>
          </cell>
          <cell r="E630">
            <v>1</v>
          </cell>
          <cell r="F630">
            <v>0</v>
          </cell>
          <cell r="G630">
            <v>1</v>
          </cell>
          <cell r="H630">
            <v>0</v>
          </cell>
          <cell r="I630">
            <v>0</v>
          </cell>
          <cell r="J630">
            <v>0</v>
          </cell>
          <cell r="K630">
            <v>0</v>
          </cell>
          <cell r="L630">
            <v>0</v>
          </cell>
          <cell r="M630">
            <v>0</v>
          </cell>
          <cell r="N630">
            <v>1233.9323540780822</v>
          </cell>
        </row>
        <row r="631">
          <cell r="A631" t="str">
            <v>Plomeros</v>
          </cell>
          <cell r="B631" t="str">
            <v>M. O.1056-2 [2] Inst. cámara insp., tub. 3" y 4"</v>
          </cell>
          <cell r="C631" t="str">
            <v>Ud</v>
          </cell>
          <cell r="D631">
            <v>1.99</v>
          </cell>
          <cell r="E631">
            <v>1</v>
          </cell>
          <cell r="F631">
            <v>0</v>
          </cell>
          <cell r="G631">
            <v>1</v>
          </cell>
          <cell r="H631">
            <v>0</v>
          </cell>
          <cell r="I631">
            <v>0</v>
          </cell>
          <cell r="J631">
            <v>0</v>
          </cell>
          <cell r="K631">
            <v>0</v>
          </cell>
          <cell r="L631">
            <v>0</v>
          </cell>
          <cell r="M631">
            <v>0</v>
          </cell>
          <cell r="N631">
            <v>1233.9323540780822</v>
          </cell>
        </row>
        <row r="632">
          <cell r="A632" t="str">
            <v>Plomeros</v>
          </cell>
          <cell r="B632" t="str">
            <v>M. O.1056-3 [3] Inst. cámara insp. tub. 5" y 6"</v>
          </cell>
          <cell r="C632" t="str">
            <v>Ud</v>
          </cell>
          <cell r="D632">
            <v>1.5</v>
          </cell>
          <cell r="E632">
            <v>1</v>
          </cell>
          <cell r="F632">
            <v>0</v>
          </cell>
          <cell r="G632">
            <v>1</v>
          </cell>
          <cell r="H632">
            <v>0</v>
          </cell>
          <cell r="I632">
            <v>0</v>
          </cell>
          <cell r="J632">
            <v>0</v>
          </cell>
          <cell r="K632">
            <v>0</v>
          </cell>
          <cell r="L632">
            <v>0</v>
          </cell>
          <cell r="M632">
            <v>0</v>
          </cell>
          <cell r="N632">
            <v>1637.0169230769225</v>
          </cell>
        </row>
        <row r="633">
          <cell r="A633" t="str">
            <v>Plomeros</v>
          </cell>
          <cell r="B633" t="str">
            <v>M. O.1056-4 [4] Inst. trampa de grasa 1 cámara</v>
          </cell>
          <cell r="C633" t="str">
            <v>Ud</v>
          </cell>
          <cell r="D633">
            <v>1.22</v>
          </cell>
          <cell r="E633">
            <v>1</v>
          </cell>
          <cell r="F633">
            <v>0</v>
          </cell>
          <cell r="G633">
            <v>1</v>
          </cell>
          <cell r="H633">
            <v>0</v>
          </cell>
          <cell r="I633">
            <v>0</v>
          </cell>
          <cell r="J633">
            <v>0</v>
          </cell>
          <cell r="K633">
            <v>0</v>
          </cell>
          <cell r="L633">
            <v>0</v>
          </cell>
          <cell r="M633">
            <v>0</v>
          </cell>
          <cell r="N633">
            <v>2012.7257250945768</v>
          </cell>
        </row>
        <row r="634">
          <cell r="A634" t="str">
            <v>Plomeros</v>
          </cell>
          <cell r="B634" t="str">
            <v>M. O.1056-5 [5] Inst. trampa de grasa 2 cámaras</v>
          </cell>
          <cell r="C634" t="str">
            <v>Ud</v>
          </cell>
          <cell r="D634">
            <v>0.78</v>
          </cell>
          <cell r="E634">
            <v>1</v>
          </cell>
          <cell r="F634">
            <v>0</v>
          </cell>
          <cell r="G634">
            <v>1</v>
          </cell>
          <cell r="H634">
            <v>0</v>
          </cell>
          <cell r="I634">
            <v>0</v>
          </cell>
          <cell r="J634">
            <v>0</v>
          </cell>
          <cell r="K634">
            <v>0</v>
          </cell>
          <cell r="L634">
            <v>0</v>
          </cell>
          <cell r="M634">
            <v>0</v>
          </cell>
          <cell r="N634">
            <v>3148.1094674556202</v>
          </cell>
        </row>
        <row r="635">
          <cell r="A635" t="str">
            <v>Plomeros</v>
          </cell>
          <cell r="B635" t="str">
            <v>M. O.1056-6 [6] Inst. tapa de Hormigón</v>
          </cell>
          <cell r="C635" t="str">
            <v>Ud</v>
          </cell>
          <cell r="D635">
            <v>10</v>
          </cell>
          <cell r="E635">
            <v>1</v>
          </cell>
          <cell r="F635">
            <v>0</v>
          </cell>
          <cell r="G635">
            <v>1</v>
          </cell>
          <cell r="H635">
            <v>0</v>
          </cell>
          <cell r="I635">
            <v>0</v>
          </cell>
          <cell r="J635">
            <v>0</v>
          </cell>
          <cell r="K635">
            <v>0</v>
          </cell>
          <cell r="L635">
            <v>0</v>
          </cell>
          <cell r="M635">
            <v>0</v>
          </cell>
          <cell r="N635">
            <v>245.55253846153838</v>
          </cell>
        </row>
        <row r="636">
          <cell r="A636" t="str">
            <v>Plomeros</v>
          </cell>
          <cell r="B636" t="str">
            <v xml:space="preserve">M.O. PLOMERÍA (INSTALACIÓN LAVADORA)  </v>
          </cell>
          <cell r="N636" t="str">
            <v>P. A.</v>
          </cell>
        </row>
        <row r="637">
          <cell r="A637" t="str">
            <v>Plomeros</v>
          </cell>
          <cell r="B637" t="str">
            <v>M. O.1057-1 [1] Inst. lavadora automát., doméstica</v>
          </cell>
          <cell r="C637" t="str">
            <v>Ud</v>
          </cell>
          <cell r="D637">
            <v>1.37</v>
          </cell>
          <cell r="E637">
            <v>1</v>
          </cell>
          <cell r="F637">
            <v>0</v>
          </cell>
          <cell r="G637">
            <v>1</v>
          </cell>
          <cell r="H637">
            <v>0</v>
          </cell>
          <cell r="I637">
            <v>0</v>
          </cell>
          <cell r="J637">
            <v>0</v>
          </cell>
          <cell r="K637">
            <v>0</v>
          </cell>
          <cell r="L637">
            <v>0</v>
          </cell>
          <cell r="M637">
            <v>0</v>
          </cell>
          <cell r="N637">
            <v>1792.3542953396959</v>
          </cell>
        </row>
        <row r="638">
          <cell r="A638" t="str">
            <v>Plomeros</v>
          </cell>
          <cell r="B638" t="str">
            <v>M. O.1057-2 [2] Inst. lavadora automát., Industriales o comerciales</v>
          </cell>
          <cell r="C638" t="str">
            <v>Ud</v>
          </cell>
          <cell r="D638" t="str">
            <v>P. A.</v>
          </cell>
          <cell r="E638">
            <v>0</v>
          </cell>
          <cell r="F638">
            <v>0</v>
          </cell>
          <cell r="G638">
            <v>0</v>
          </cell>
          <cell r="H638">
            <v>0</v>
          </cell>
          <cell r="I638">
            <v>0</v>
          </cell>
          <cell r="J638">
            <v>0</v>
          </cell>
          <cell r="K638">
            <v>0</v>
          </cell>
          <cell r="L638">
            <v>0</v>
          </cell>
          <cell r="M638">
            <v>0</v>
          </cell>
          <cell r="N638" t="str">
            <v>P. A.</v>
          </cell>
        </row>
        <row r="639">
          <cell r="A639" t="str">
            <v>Plomeros</v>
          </cell>
          <cell r="B639" t="str">
            <v xml:space="preserve">M.O. PLOMERÍA (INST. VÁLVULA DE AIRE)  </v>
          </cell>
          <cell r="N639" t="str">
            <v>P. A.</v>
          </cell>
        </row>
        <row r="640">
          <cell r="A640" t="str">
            <v>Plomeros</v>
          </cell>
          <cell r="B640" t="str">
            <v>M. O.1058-1 [1] Inst. válvula de aire + Clamps y acces.</v>
          </cell>
          <cell r="C640" t="str">
            <v>Ud</v>
          </cell>
          <cell r="D640">
            <v>2.74</v>
          </cell>
          <cell r="E640">
            <v>1</v>
          </cell>
          <cell r="F640">
            <v>0</v>
          </cell>
          <cell r="G640">
            <v>1</v>
          </cell>
          <cell r="H640">
            <v>0</v>
          </cell>
          <cell r="I640">
            <v>0</v>
          </cell>
          <cell r="J640">
            <v>0</v>
          </cell>
          <cell r="K640">
            <v>0</v>
          </cell>
          <cell r="L640">
            <v>0</v>
          </cell>
          <cell r="M640">
            <v>0</v>
          </cell>
          <cell r="N640">
            <v>896.17714766984795</v>
          </cell>
        </row>
        <row r="641">
          <cell r="A641" t="str">
            <v>Plomeros</v>
          </cell>
          <cell r="B641" t="str">
            <v xml:space="preserve">M.O. PLOMERÍA (INST. VÁLVULA DE COMPUERTA, CAMPANA)  </v>
          </cell>
          <cell r="N641" t="str">
            <v>P. A.</v>
          </cell>
        </row>
        <row r="642">
          <cell r="A642" t="str">
            <v>Plomeros</v>
          </cell>
          <cell r="B642" t="str">
            <v>M. O.1059-1 [1] Inst. válvula compuerta, campana 2"</v>
          </cell>
          <cell r="C642" t="str">
            <v>Ud</v>
          </cell>
          <cell r="D642">
            <v>6.43</v>
          </cell>
          <cell r="E642">
            <v>1</v>
          </cell>
          <cell r="F642">
            <v>0</v>
          </cell>
          <cell r="G642">
            <v>1</v>
          </cell>
          <cell r="H642">
            <v>0</v>
          </cell>
          <cell r="I642">
            <v>0</v>
          </cell>
          <cell r="J642">
            <v>0</v>
          </cell>
          <cell r="K642">
            <v>0</v>
          </cell>
          <cell r="L642">
            <v>0</v>
          </cell>
          <cell r="M642">
            <v>0</v>
          </cell>
          <cell r="N642">
            <v>381.88575188419657</v>
          </cell>
        </row>
        <row r="643">
          <cell r="A643" t="str">
            <v>Plomeros</v>
          </cell>
          <cell r="B643" t="str">
            <v>M. O.1059-2 [2] Inst. válvula compuerta, campana 3"</v>
          </cell>
          <cell r="C643" t="str">
            <v>Ud</v>
          </cell>
          <cell r="D643">
            <v>5.77</v>
          </cell>
          <cell r="E643">
            <v>1</v>
          </cell>
          <cell r="F643">
            <v>0</v>
          </cell>
          <cell r="G643">
            <v>1</v>
          </cell>
          <cell r="H643">
            <v>0</v>
          </cell>
          <cell r="I643">
            <v>0</v>
          </cell>
          <cell r="J643">
            <v>0</v>
          </cell>
          <cell r="K643">
            <v>0</v>
          </cell>
          <cell r="L643">
            <v>0</v>
          </cell>
          <cell r="M643">
            <v>0</v>
          </cell>
          <cell r="N643">
            <v>425.5676576456471</v>
          </cell>
        </row>
        <row r="644">
          <cell r="A644" t="str">
            <v>Plomeros</v>
          </cell>
          <cell r="B644" t="str">
            <v>M. O.1059-3 [3] Inst. válvula compuerta, campana 4"</v>
          </cell>
          <cell r="C644" t="str">
            <v>Ud</v>
          </cell>
          <cell r="D644">
            <v>4.5599999999999996</v>
          </cell>
          <cell r="E644">
            <v>1</v>
          </cell>
          <cell r="F644">
            <v>0</v>
          </cell>
          <cell r="G644">
            <v>1</v>
          </cell>
          <cell r="H644">
            <v>0</v>
          </cell>
          <cell r="I644">
            <v>0</v>
          </cell>
          <cell r="J644">
            <v>0</v>
          </cell>
          <cell r="K644">
            <v>0</v>
          </cell>
          <cell r="L644">
            <v>0</v>
          </cell>
          <cell r="M644">
            <v>0</v>
          </cell>
          <cell r="N644">
            <v>538.49240890688247</v>
          </cell>
        </row>
        <row r="645">
          <cell r="A645" t="str">
            <v>Plomeros</v>
          </cell>
          <cell r="B645" t="str">
            <v>M. O.1059-4 [4] Inst. válvula compuerta, campana 6"</v>
          </cell>
          <cell r="C645" t="str">
            <v>Ud</v>
          </cell>
          <cell r="D645">
            <v>2.4900000000000002</v>
          </cell>
          <cell r="E645">
            <v>1</v>
          </cell>
          <cell r="F645">
            <v>0</v>
          </cell>
          <cell r="G645">
            <v>1</v>
          </cell>
          <cell r="H645">
            <v>0</v>
          </cell>
          <cell r="I645">
            <v>0</v>
          </cell>
          <cell r="J645">
            <v>0</v>
          </cell>
          <cell r="K645">
            <v>0</v>
          </cell>
          <cell r="L645">
            <v>0</v>
          </cell>
          <cell r="M645">
            <v>0</v>
          </cell>
          <cell r="N645">
            <v>986.15477293790502</v>
          </cell>
        </row>
        <row r="646">
          <cell r="A646" t="str">
            <v>Plomeros</v>
          </cell>
          <cell r="B646" t="str">
            <v>M. O.1059-5 [5] Inst. válvula compuerta, campana 8"</v>
          </cell>
          <cell r="C646" t="str">
            <v>Ud</v>
          </cell>
          <cell r="D646">
            <v>1.99</v>
          </cell>
          <cell r="E646">
            <v>1</v>
          </cell>
          <cell r="F646">
            <v>0</v>
          </cell>
          <cell r="G646">
            <v>1</v>
          </cell>
          <cell r="H646">
            <v>0</v>
          </cell>
          <cell r="I646">
            <v>0</v>
          </cell>
          <cell r="J646">
            <v>0</v>
          </cell>
          <cell r="K646">
            <v>0</v>
          </cell>
          <cell r="L646">
            <v>0</v>
          </cell>
          <cell r="M646">
            <v>0</v>
          </cell>
          <cell r="N646">
            <v>1233.9323540780822</v>
          </cell>
        </row>
        <row r="647">
          <cell r="A647" t="str">
            <v>Plomeros</v>
          </cell>
          <cell r="B647" t="str">
            <v>M. O.1059-6 [6] Inst. válvula compuerta, campana 10"</v>
          </cell>
          <cell r="C647" t="str">
            <v>Ud</v>
          </cell>
          <cell r="D647">
            <v>1.42</v>
          </cell>
          <cell r="E647">
            <v>1</v>
          </cell>
          <cell r="F647">
            <v>0</v>
          </cell>
          <cell r="G647">
            <v>1</v>
          </cell>
          <cell r="H647">
            <v>0</v>
          </cell>
          <cell r="I647">
            <v>0</v>
          </cell>
          <cell r="J647">
            <v>0</v>
          </cell>
          <cell r="K647">
            <v>0</v>
          </cell>
          <cell r="L647">
            <v>0</v>
          </cell>
          <cell r="M647">
            <v>0</v>
          </cell>
          <cell r="N647">
            <v>1729.2432286023829</v>
          </cell>
        </row>
        <row r="648">
          <cell r="A648" t="str">
            <v>Plomeros</v>
          </cell>
          <cell r="B648" t="str">
            <v>M. O.1059-7 [7] Inst. válvula compuerta, campana 12"</v>
          </cell>
          <cell r="C648" t="str">
            <v>Ud</v>
          </cell>
          <cell r="D648">
            <v>1</v>
          </cell>
          <cell r="E648">
            <v>1</v>
          </cell>
          <cell r="F648">
            <v>0</v>
          </cell>
          <cell r="G648">
            <v>1</v>
          </cell>
          <cell r="H648">
            <v>0</v>
          </cell>
          <cell r="I648">
            <v>0</v>
          </cell>
          <cell r="J648">
            <v>0</v>
          </cell>
          <cell r="K648">
            <v>0</v>
          </cell>
          <cell r="L648">
            <v>0</v>
          </cell>
          <cell r="M648">
            <v>0</v>
          </cell>
          <cell r="N648">
            <v>2455.5253846153837</v>
          </cell>
        </row>
        <row r="649">
          <cell r="A649" t="str">
            <v>Plomeros</v>
          </cell>
          <cell r="B649" t="str">
            <v>M. O.1059-8 [8] Inst. válvula compuerta, campana 16"</v>
          </cell>
          <cell r="C649" t="str">
            <v>Ud</v>
          </cell>
          <cell r="D649">
            <v>0.78</v>
          </cell>
          <cell r="E649">
            <v>1</v>
          </cell>
          <cell r="F649">
            <v>0</v>
          </cell>
          <cell r="G649">
            <v>1</v>
          </cell>
          <cell r="H649">
            <v>0</v>
          </cell>
          <cell r="I649">
            <v>0</v>
          </cell>
          <cell r="J649">
            <v>0</v>
          </cell>
          <cell r="K649">
            <v>0</v>
          </cell>
          <cell r="L649">
            <v>0</v>
          </cell>
          <cell r="M649">
            <v>0</v>
          </cell>
          <cell r="N649">
            <v>3148.1094674556202</v>
          </cell>
        </row>
        <row r="650">
          <cell r="A650" t="str">
            <v>Plomeros</v>
          </cell>
          <cell r="B650" t="str">
            <v xml:space="preserve">M.O. PLOMERÍA (INST. VÁLVULA DE COMPUERTA, PLATILLO)  </v>
          </cell>
          <cell r="N650" t="str">
            <v>P. A.</v>
          </cell>
        </row>
        <row r="651">
          <cell r="A651" t="str">
            <v>Plomeros</v>
          </cell>
          <cell r="B651" t="str">
            <v>M. O.1060-1 [1] Inst. válvula compuerta, platillo 2"</v>
          </cell>
          <cell r="C651" t="str">
            <v>Ud</v>
          </cell>
          <cell r="D651">
            <v>8.33</v>
          </cell>
          <cell r="E651">
            <v>1</v>
          </cell>
          <cell r="F651">
            <v>0</v>
          </cell>
          <cell r="G651">
            <v>1</v>
          </cell>
          <cell r="H651">
            <v>0</v>
          </cell>
          <cell r="I651">
            <v>0</v>
          </cell>
          <cell r="J651">
            <v>0</v>
          </cell>
          <cell r="K651">
            <v>0</v>
          </cell>
          <cell r="L651">
            <v>0</v>
          </cell>
          <cell r="M651">
            <v>0</v>
          </cell>
          <cell r="N651">
            <v>294.78095853726097</v>
          </cell>
        </row>
        <row r="652">
          <cell r="A652" t="str">
            <v>Plomeros</v>
          </cell>
          <cell r="B652" t="str">
            <v>M. O.1060-2 [2] Inst. válvula compuerta, platillo 3"</v>
          </cell>
          <cell r="C652" t="str">
            <v>Ud</v>
          </cell>
          <cell r="D652">
            <v>6.43</v>
          </cell>
          <cell r="E652">
            <v>1</v>
          </cell>
          <cell r="F652">
            <v>0</v>
          </cell>
          <cell r="G652">
            <v>1</v>
          </cell>
          <cell r="H652">
            <v>0</v>
          </cell>
          <cell r="I652">
            <v>0</v>
          </cell>
          <cell r="J652">
            <v>0</v>
          </cell>
          <cell r="K652">
            <v>0</v>
          </cell>
          <cell r="L652">
            <v>0</v>
          </cell>
          <cell r="M652">
            <v>0</v>
          </cell>
          <cell r="N652">
            <v>381.88575188419657</v>
          </cell>
        </row>
        <row r="653">
          <cell r="A653" t="str">
            <v>Plomeros</v>
          </cell>
          <cell r="B653" t="str">
            <v>M. O.1060-3 [3] Inst. válvula compuerta, platillo 4"</v>
          </cell>
          <cell r="C653" t="str">
            <v>Ud</v>
          </cell>
          <cell r="D653">
            <v>4.96</v>
          </cell>
          <cell r="E653">
            <v>1</v>
          </cell>
          <cell r="F653">
            <v>0</v>
          </cell>
          <cell r="G653">
            <v>1</v>
          </cell>
          <cell r="H653">
            <v>0</v>
          </cell>
          <cell r="I653">
            <v>0</v>
          </cell>
          <cell r="J653">
            <v>0</v>
          </cell>
          <cell r="K653">
            <v>0</v>
          </cell>
          <cell r="L653">
            <v>0</v>
          </cell>
          <cell r="M653">
            <v>0</v>
          </cell>
          <cell r="N653">
            <v>495.0656017369725</v>
          </cell>
        </row>
        <row r="654">
          <cell r="A654" t="str">
            <v>Plomeros</v>
          </cell>
          <cell r="B654" t="str">
            <v>M. O.1060-4 [4] Inst. válvula compuerta, platillo 6"</v>
          </cell>
          <cell r="C654" t="str">
            <v>Ud</v>
          </cell>
          <cell r="D654">
            <v>3.91</v>
          </cell>
          <cell r="E654">
            <v>1</v>
          </cell>
          <cell r="F654">
            <v>0</v>
          </cell>
          <cell r="G654">
            <v>1</v>
          </cell>
          <cell r="H654">
            <v>0</v>
          </cell>
          <cell r="I654">
            <v>0</v>
          </cell>
          <cell r="J654">
            <v>0</v>
          </cell>
          <cell r="K654">
            <v>0</v>
          </cell>
          <cell r="L654">
            <v>0</v>
          </cell>
          <cell r="M654">
            <v>0</v>
          </cell>
          <cell r="N654">
            <v>628.01160731851246</v>
          </cell>
        </row>
        <row r="655">
          <cell r="A655" t="str">
            <v>Plomeros</v>
          </cell>
          <cell r="B655" t="str">
            <v>M. O.1060-5 [5] Inst. válvula compuerta, platillo 8"</v>
          </cell>
          <cell r="C655" t="str">
            <v>Ud</v>
          </cell>
          <cell r="D655">
            <v>2.74</v>
          </cell>
          <cell r="E655">
            <v>1</v>
          </cell>
          <cell r="F655">
            <v>0</v>
          </cell>
          <cell r="G655">
            <v>1</v>
          </cell>
          <cell r="H655">
            <v>0</v>
          </cell>
          <cell r="I655">
            <v>0</v>
          </cell>
          <cell r="J655">
            <v>0</v>
          </cell>
          <cell r="K655">
            <v>0</v>
          </cell>
          <cell r="L655">
            <v>0</v>
          </cell>
          <cell r="M655">
            <v>0</v>
          </cell>
          <cell r="N655">
            <v>896.17714766984795</v>
          </cell>
        </row>
        <row r="656">
          <cell r="A656" t="str">
            <v>Plomeros</v>
          </cell>
          <cell r="B656" t="str">
            <v>M. O.1060-6 [6] Inst. válvula compuerta, platillo 10"</v>
          </cell>
          <cell r="C656" t="str">
            <v>Ud</v>
          </cell>
          <cell r="D656">
            <v>2.4900000000000002</v>
          </cell>
          <cell r="E656">
            <v>1</v>
          </cell>
          <cell r="F656">
            <v>0</v>
          </cell>
          <cell r="G656">
            <v>1</v>
          </cell>
          <cell r="H656">
            <v>0</v>
          </cell>
          <cell r="I656">
            <v>0</v>
          </cell>
          <cell r="J656">
            <v>0</v>
          </cell>
          <cell r="K656">
            <v>0</v>
          </cell>
          <cell r="L656">
            <v>0</v>
          </cell>
          <cell r="M656">
            <v>0</v>
          </cell>
          <cell r="N656">
            <v>986.15477293790502</v>
          </cell>
        </row>
        <row r="657">
          <cell r="A657" t="str">
            <v>Plomeros</v>
          </cell>
          <cell r="B657" t="str">
            <v>M. O.1060-7 [7] Inst. válvula compuerta, platillo 12"</v>
          </cell>
          <cell r="C657" t="str">
            <v>Ud</v>
          </cell>
          <cell r="D657">
            <v>1.99</v>
          </cell>
          <cell r="E657">
            <v>1</v>
          </cell>
          <cell r="F657">
            <v>0</v>
          </cell>
          <cell r="G657">
            <v>1</v>
          </cell>
          <cell r="H657">
            <v>0</v>
          </cell>
          <cell r="I657">
            <v>0</v>
          </cell>
          <cell r="J657">
            <v>0</v>
          </cell>
          <cell r="K657">
            <v>0</v>
          </cell>
          <cell r="L657">
            <v>0</v>
          </cell>
          <cell r="M657">
            <v>0</v>
          </cell>
          <cell r="N657">
            <v>1233.9323540780822</v>
          </cell>
        </row>
        <row r="658">
          <cell r="A658" t="str">
            <v>Plomeros</v>
          </cell>
          <cell r="B658" t="str">
            <v>M. O.1060-8 [8] Inst. válvula compuerta, platillo 16"</v>
          </cell>
          <cell r="C658" t="str">
            <v>Ud</v>
          </cell>
          <cell r="D658">
            <v>1.37</v>
          </cell>
          <cell r="E658">
            <v>1</v>
          </cell>
          <cell r="F658">
            <v>0</v>
          </cell>
          <cell r="G658">
            <v>1</v>
          </cell>
          <cell r="H658">
            <v>0</v>
          </cell>
          <cell r="I658">
            <v>0</v>
          </cell>
          <cell r="J658">
            <v>0</v>
          </cell>
          <cell r="K658">
            <v>0</v>
          </cell>
          <cell r="L658">
            <v>0</v>
          </cell>
          <cell r="M658">
            <v>0</v>
          </cell>
          <cell r="N658">
            <v>1792.3542953396959</v>
          </cell>
        </row>
        <row r="659">
          <cell r="A659" t="str">
            <v>Plomeros</v>
          </cell>
          <cell r="B659" t="str">
            <v xml:space="preserve">M.O. PLOMERÍA (INST. VÁLVULA DE COMPUERTA, ROSCA)  </v>
          </cell>
          <cell r="N659" t="str">
            <v>P. A.</v>
          </cell>
        </row>
        <row r="660">
          <cell r="A660" t="str">
            <v>Plomeros</v>
          </cell>
          <cell r="B660" t="str">
            <v>M. O.1061-1 [1] Inst. válvula compuerta, rosca 2"</v>
          </cell>
          <cell r="C660" t="str">
            <v>Ud</v>
          </cell>
          <cell r="D660">
            <v>12.16</v>
          </cell>
          <cell r="E660">
            <v>1</v>
          </cell>
          <cell r="F660">
            <v>0</v>
          </cell>
          <cell r="G660">
            <v>1</v>
          </cell>
          <cell r="H660">
            <v>0</v>
          </cell>
          <cell r="I660">
            <v>0</v>
          </cell>
          <cell r="J660">
            <v>0</v>
          </cell>
          <cell r="K660">
            <v>0</v>
          </cell>
          <cell r="L660">
            <v>0</v>
          </cell>
          <cell r="M660">
            <v>0</v>
          </cell>
          <cell r="N660">
            <v>201.9346533400809</v>
          </cell>
        </row>
        <row r="661">
          <cell r="A661" t="str">
            <v>Plomeros</v>
          </cell>
          <cell r="B661" t="str">
            <v>M. O.1061-2 [2] Inst. válvula compuerta, rosca 3"</v>
          </cell>
          <cell r="C661" t="str">
            <v>Ud</v>
          </cell>
          <cell r="D661">
            <v>8.33</v>
          </cell>
          <cell r="E661">
            <v>1</v>
          </cell>
          <cell r="F661">
            <v>0</v>
          </cell>
          <cell r="G661">
            <v>1</v>
          </cell>
          <cell r="H661">
            <v>0</v>
          </cell>
          <cell r="I661">
            <v>0</v>
          </cell>
          <cell r="J661">
            <v>0</v>
          </cell>
          <cell r="K661">
            <v>0</v>
          </cell>
          <cell r="L661">
            <v>0</v>
          </cell>
          <cell r="M661">
            <v>0</v>
          </cell>
          <cell r="N661">
            <v>294.78095853726097</v>
          </cell>
        </row>
        <row r="662">
          <cell r="A662" t="str">
            <v>Plomeros</v>
          </cell>
          <cell r="B662" t="str">
            <v>M. O.1061-3 [3] Inst. válvula compuerta, rosca 4"</v>
          </cell>
          <cell r="C662" t="str">
            <v>Ud</v>
          </cell>
          <cell r="D662">
            <v>6.43</v>
          </cell>
          <cell r="E662">
            <v>1</v>
          </cell>
          <cell r="F662">
            <v>0</v>
          </cell>
          <cell r="G662">
            <v>1</v>
          </cell>
          <cell r="H662">
            <v>0</v>
          </cell>
          <cell r="I662">
            <v>0</v>
          </cell>
          <cell r="J662">
            <v>0</v>
          </cell>
          <cell r="K662">
            <v>0</v>
          </cell>
          <cell r="L662">
            <v>0</v>
          </cell>
          <cell r="M662">
            <v>0</v>
          </cell>
          <cell r="N662">
            <v>381.88575188419657</v>
          </cell>
        </row>
        <row r="663">
          <cell r="A663" t="str">
            <v>Plomeros</v>
          </cell>
          <cell r="B663" t="str">
            <v>M. O.1061-4 [4] Inst. válvula compuerta, rosca 6"</v>
          </cell>
          <cell r="C663" t="str">
            <v>Ud</v>
          </cell>
          <cell r="D663">
            <v>4.96</v>
          </cell>
          <cell r="E663">
            <v>1</v>
          </cell>
          <cell r="F663">
            <v>0</v>
          </cell>
          <cell r="G663">
            <v>1</v>
          </cell>
          <cell r="H663">
            <v>0</v>
          </cell>
          <cell r="I663">
            <v>0</v>
          </cell>
          <cell r="J663">
            <v>0</v>
          </cell>
          <cell r="K663">
            <v>0</v>
          </cell>
          <cell r="L663">
            <v>0</v>
          </cell>
          <cell r="M663">
            <v>0</v>
          </cell>
          <cell r="N663">
            <v>495.0656017369725</v>
          </cell>
        </row>
        <row r="664">
          <cell r="A664" t="str">
            <v>Plomeros</v>
          </cell>
          <cell r="B664" t="str">
            <v>M. O.1061-5 [5] Inst. válvula compuerta, rosca 8"</v>
          </cell>
          <cell r="C664" t="str">
            <v>Ud</v>
          </cell>
          <cell r="D664">
            <v>3.91</v>
          </cell>
          <cell r="E664">
            <v>1</v>
          </cell>
          <cell r="F664">
            <v>0</v>
          </cell>
          <cell r="G664">
            <v>1</v>
          </cell>
          <cell r="H664">
            <v>0</v>
          </cell>
          <cell r="I664">
            <v>0</v>
          </cell>
          <cell r="J664">
            <v>0</v>
          </cell>
          <cell r="K664">
            <v>0</v>
          </cell>
          <cell r="L664">
            <v>0</v>
          </cell>
          <cell r="M664">
            <v>0</v>
          </cell>
          <cell r="N664">
            <v>628.01160731851246</v>
          </cell>
        </row>
        <row r="665">
          <cell r="A665" t="str">
            <v>Plomeros</v>
          </cell>
          <cell r="B665" t="str">
            <v xml:space="preserve">M.O. PLOMERÍA (MONTAR BAÑERA Y DUCHA)  </v>
          </cell>
          <cell r="N665" t="str">
            <v>P. A.</v>
          </cell>
        </row>
        <row r="666">
          <cell r="A666" t="str">
            <v>Plomeros</v>
          </cell>
          <cell r="B666" t="str">
            <v>M. O.1062-1 [1] Montar bañera de hierro, especial</v>
          </cell>
          <cell r="C666" t="str">
            <v>Ud</v>
          </cell>
          <cell r="D666">
            <v>1.88</v>
          </cell>
          <cell r="E666">
            <v>1</v>
          </cell>
          <cell r="F666">
            <v>0</v>
          </cell>
          <cell r="G666">
            <v>1</v>
          </cell>
          <cell r="H666">
            <v>0</v>
          </cell>
          <cell r="I666">
            <v>0</v>
          </cell>
          <cell r="J666">
            <v>0</v>
          </cell>
          <cell r="K666">
            <v>0</v>
          </cell>
          <cell r="L666">
            <v>4</v>
          </cell>
          <cell r="M666">
            <v>0</v>
          </cell>
          <cell r="N666">
            <v>2524.3416530278228</v>
          </cell>
        </row>
        <row r="667">
          <cell r="A667" t="str">
            <v>Plomeros</v>
          </cell>
          <cell r="B667" t="str">
            <v>M. O.1062-2 [2] Montar bañera de hierro, corriente</v>
          </cell>
          <cell r="C667" t="str">
            <v>Ud</v>
          </cell>
          <cell r="D667">
            <v>1.37</v>
          </cell>
          <cell r="E667">
            <v>1</v>
          </cell>
          <cell r="F667">
            <v>0</v>
          </cell>
          <cell r="G667">
            <v>1</v>
          </cell>
          <cell r="H667">
            <v>0</v>
          </cell>
          <cell r="I667">
            <v>0</v>
          </cell>
          <cell r="J667">
            <v>0</v>
          </cell>
          <cell r="K667">
            <v>0</v>
          </cell>
          <cell r="L667">
            <v>0</v>
          </cell>
          <cell r="M667">
            <v>0</v>
          </cell>
          <cell r="N667">
            <v>1792.3542953396959</v>
          </cell>
        </row>
        <row r="668">
          <cell r="A668" t="str">
            <v>Plomeros</v>
          </cell>
          <cell r="B668" t="str">
            <v>M. O.1062-3 [3] Montar bañera pesada de hierro</v>
          </cell>
          <cell r="C668" t="str">
            <v>Ud</v>
          </cell>
          <cell r="D668">
            <v>2.5</v>
          </cell>
          <cell r="E668">
            <v>1</v>
          </cell>
          <cell r="F668">
            <v>0</v>
          </cell>
          <cell r="G668">
            <v>1</v>
          </cell>
          <cell r="H668">
            <v>0</v>
          </cell>
          <cell r="I668">
            <v>0</v>
          </cell>
          <cell r="J668">
            <v>0</v>
          </cell>
          <cell r="K668">
            <v>0</v>
          </cell>
          <cell r="L668">
            <v>4</v>
          </cell>
          <cell r="M668">
            <v>0</v>
          </cell>
          <cell r="N668">
            <v>1898.3049230769225</v>
          </cell>
        </row>
        <row r="669">
          <cell r="A669" t="str">
            <v>Plomeros</v>
          </cell>
          <cell r="B669" t="str">
            <v>M. O.1062-4 [4] Montar bañera plástica o vidriada</v>
          </cell>
          <cell r="C669" t="str">
            <v>Ud</v>
          </cell>
          <cell r="D669">
            <v>1.99</v>
          </cell>
          <cell r="E669">
            <v>1</v>
          </cell>
          <cell r="F669">
            <v>0</v>
          </cell>
          <cell r="G669">
            <v>1</v>
          </cell>
          <cell r="H669">
            <v>0</v>
          </cell>
          <cell r="I669">
            <v>0</v>
          </cell>
          <cell r="J669">
            <v>0</v>
          </cell>
          <cell r="K669">
            <v>0</v>
          </cell>
          <cell r="L669">
            <v>0</v>
          </cell>
          <cell r="M669">
            <v>0</v>
          </cell>
          <cell r="N669">
            <v>1233.9323540780822</v>
          </cell>
        </row>
        <row r="670">
          <cell r="A670" t="str">
            <v>Plomeros</v>
          </cell>
          <cell r="B670" t="str">
            <v>M. O.1062-5 [5] Montar ducha tipo teléfono</v>
          </cell>
          <cell r="C670" t="str">
            <v>Ud</v>
          </cell>
          <cell r="D670">
            <v>5.49</v>
          </cell>
          <cell r="E670">
            <v>1</v>
          </cell>
          <cell r="F670">
            <v>0</v>
          </cell>
          <cell r="G670">
            <v>1</v>
          </cell>
          <cell r="H670">
            <v>0</v>
          </cell>
          <cell r="I670">
            <v>0</v>
          </cell>
          <cell r="J670">
            <v>0</v>
          </cell>
          <cell r="K670">
            <v>0</v>
          </cell>
          <cell r="L670">
            <v>0</v>
          </cell>
          <cell r="M670">
            <v>0</v>
          </cell>
          <cell r="N670">
            <v>447.27238335435038</v>
          </cell>
        </row>
        <row r="671">
          <cell r="A671" t="str">
            <v>Plomeros</v>
          </cell>
          <cell r="B671" t="str">
            <v>M. O.1062-6 [6] Montar llave empotrada para ducha</v>
          </cell>
          <cell r="C671" t="str">
            <v>Ud</v>
          </cell>
          <cell r="D671">
            <v>5.49</v>
          </cell>
          <cell r="E671">
            <v>1</v>
          </cell>
          <cell r="F671">
            <v>0</v>
          </cell>
          <cell r="G671">
            <v>1</v>
          </cell>
          <cell r="H671">
            <v>0</v>
          </cell>
          <cell r="I671">
            <v>0</v>
          </cell>
          <cell r="J671">
            <v>0</v>
          </cell>
          <cell r="K671">
            <v>0</v>
          </cell>
          <cell r="L671">
            <v>0</v>
          </cell>
          <cell r="M671">
            <v>0</v>
          </cell>
          <cell r="N671">
            <v>447.27238335435038</v>
          </cell>
        </row>
        <row r="672">
          <cell r="A672" t="str">
            <v>Plomeros</v>
          </cell>
          <cell r="B672" t="str">
            <v>M. O.1062-7 [7] Montar mezcladora de baño</v>
          </cell>
          <cell r="C672" t="str">
            <v>Ud</v>
          </cell>
          <cell r="D672">
            <v>3.13</v>
          </cell>
          <cell r="E672">
            <v>1</v>
          </cell>
          <cell r="F672">
            <v>0</v>
          </cell>
          <cell r="G672">
            <v>1</v>
          </cell>
          <cell r="H672">
            <v>0</v>
          </cell>
          <cell r="I672">
            <v>0</v>
          </cell>
          <cell r="J672">
            <v>0</v>
          </cell>
          <cell r="K672">
            <v>0</v>
          </cell>
          <cell r="L672">
            <v>0</v>
          </cell>
          <cell r="M672">
            <v>0</v>
          </cell>
          <cell r="N672">
            <v>784.51290243302992</v>
          </cell>
        </row>
        <row r="673">
          <cell r="A673" t="str">
            <v>Plomeros</v>
          </cell>
          <cell r="B673" t="str">
            <v>M. O.1062-8 [8] Terminación de baño</v>
          </cell>
          <cell r="C673" t="str">
            <v>Ud</v>
          </cell>
          <cell r="D673">
            <v>10</v>
          </cell>
          <cell r="E673">
            <v>1</v>
          </cell>
          <cell r="F673">
            <v>0</v>
          </cell>
          <cell r="G673">
            <v>1</v>
          </cell>
          <cell r="H673">
            <v>0</v>
          </cell>
          <cell r="I673">
            <v>0</v>
          </cell>
          <cell r="J673">
            <v>0</v>
          </cell>
          <cell r="K673">
            <v>0</v>
          </cell>
          <cell r="L673">
            <v>0</v>
          </cell>
          <cell r="M673">
            <v>0</v>
          </cell>
          <cell r="N673">
            <v>245.55253846153838</v>
          </cell>
        </row>
        <row r="674">
          <cell r="A674" t="str">
            <v>Plomeros</v>
          </cell>
          <cell r="B674" t="str">
            <v xml:space="preserve">M.O. PLOMERÍA (MONTAR FREGADERO Y LAVAPLATOS)  </v>
          </cell>
          <cell r="N674" t="str">
            <v>P. A.</v>
          </cell>
        </row>
        <row r="675">
          <cell r="A675" t="str">
            <v>Plomeros</v>
          </cell>
          <cell r="B675" t="str">
            <v>M. O.1063-1 [1] Montar freg. acero inox. 1 cámara</v>
          </cell>
          <cell r="C675" t="str">
            <v>Ud</v>
          </cell>
          <cell r="D675">
            <v>2.19</v>
          </cell>
          <cell r="E675">
            <v>1</v>
          </cell>
          <cell r="F675">
            <v>0</v>
          </cell>
          <cell r="G675">
            <v>1</v>
          </cell>
          <cell r="H675">
            <v>0</v>
          </cell>
          <cell r="I675">
            <v>0</v>
          </cell>
          <cell r="J675">
            <v>0</v>
          </cell>
          <cell r="K675">
            <v>0</v>
          </cell>
          <cell r="L675">
            <v>0</v>
          </cell>
          <cell r="M675">
            <v>0</v>
          </cell>
          <cell r="N675">
            <v>1121.2444678609058</v>
          </cell>
        </row>
        <row r="676">
          <cell r="A676" t="str">
            <v>Plomeros</v>
          </cell>
          <cell r="B676" t="str">
            <v>M. O.1063-2 [2] Montar freg. acero inox., 2 cámaras</v>
          </cell>
          <cell r="C676" t="str">
            <v>Ud</v>
          </cell>
          <cell r="D676">
            <v>1.71</v>
          </cell>
          <cell r="E676">
            <v>1</v>
          </cell>
          <cell r="F676">
            <v>0</v>
          </cell>
          <cell r="G676">
            <v>1</v>
          </cell>
          <cell r="H676">
            <v>0</v>
          </cell>
          <cell r="I676">
            <v>0</v>
          </cell>
          <cell r="J676">
            <v>0</v>
          </cell>
          <cell r="K676">
            <v>0</v>
          </cell>
          <cell r="L676">
            <v>0</v>
          </cell>
          <cell r="M676">
            <v>0</v>
          </cell>
          <cell r="N676">
            <v>1435.9797570850196</v>
          </cell>
        </row>
        <row r="677">
          <cell r="A677" t="str">
            <v>Plomeros</v>
          </cell>
          <cell r="B677" t="str">
            <v>M. O.1063-3 [3] Montar freg. corriente</v>
          </cell>
          <cell r="C677" t="str">
            <v>Ud</v>
          </cell>
          <cell r="D677">
            <v>2.19</v>
          </cell>
          <cell r="E677">
            <v>1</v>
          </cell>
          <cell r="F677">
            <v>0</v>
          </cell>
          <cell r="G677">
            <v>1</v>
          </cell>
          <cell r="H677">
            <v>0</v>
          </cell>
          <cell r="I677">
            <v>0</v>
          </cell>
          <cell r="J677">
            <v>0</v>
          </cell>
          <cell r="K677">
            <v>0</v>
          </cell>
          <cell r="L677">
            <v>0</v>
          </cell>
          <cell r="M677">
            <v>0</v>
          </cell>
          <cell r="N677">
            <v>1121.2444678609058</v>
          </cell>
        </row>
        <row r="678">
          <cell r="A678" t="str">
            <v>Plomeros</v>
          </cell>
          <cell r="B678" t="str">
            <v>M. O.1063-4 [4] Montar freg. especial 1 cámara</v>
          </cell>
          <cell r="C678" t="str">
            <v>Ud</v>
          </cell>
          <cell r="D678">
            <v>1.99</v>
          </cell>
          <cell r="E678">
            <v>1</v>
          </cell>
          <cell r="F678">
            <v>0</v>
          </cell>
          <cell r="G678">
            <v>1</v>
          </cell>
          <cell r="H678">
            <v>0</v>
          </cell>
          <cell r="I678">
            <v>0</v>
          </cell>
          <cell r="J678">
            <v>0</v>
          </cell>
          <cell r="K678">
            <v>0</v>
          </cell>
          <cell r="L678">
            <v>0</v>
          </cell>
          <cell r="M678">
            <v>0</v>
          </cell>
          <cell r="N678">
            <v>1233.9323540780822</v>
          </cell>
        </row>
        <row r="679">
          <cell r="A679" t="str">
            <v>Plomeros</v>
          </cell>
          <cell r="B679" t="str">
            <v>M. O.1063-5 [5] Montar freg. especial 2 cámara</v>
          </cell>
          <cell r="C679" t="str">
            <v>Ud</v>
          </cell>
          <cell r="D679">
            <v>1.56</v>
          </cell>
          <cell r="E679">
            <v>1</v>
          </cell>
          <cell r="F679">
            <v>0</v>
          </cell>
          <cell r="G679">
            <v>1</v>
          </cell>
          <cell r="H679">
            <v>0</v>
          </cell>
          <cell r="I679">
            <v>0</v>
          </cell>
          <cell r="J679">
            <v>0</v>
          </cell>
          <cell r="K679">
            <v>0</v>
          </cell>
          <cell r="L679">
            <v>0</v>
          </cell>
          <cell r="M679">
            <v>0</v>
          </cell>
          <cell r="N679">
            <v>1574.0547337278101</v>
          </cell>
        </row>
        <row r="680">
          <cell r="A680" t="str">
            <v>Plomeros</v>
          </cell>
          <cell r="B680" t="str">
            <v>M. O.1063-6 [6] Montar lavaplatos automático, doméstico</v>
          </cell>
          <cell r="C680" t="str">
            <v>Ud</v>
          </cell>
          <cell r="D680">
            <v>1.37</v>
          </cell>
          <cell r="E680">
            <v>1</v>
          </cell>
          <cell r="F680">
            <v>0</v>
          </cell>
          <cell r="G680">
            <v>1</v>
          </cell>
          <cell r="H680">
            <v>0</v>
          </cell>
          <cell r="I680">
            <v>0</v>
          </cell>
          <cell r="J680">
            <v>0</v>
          </cell>
          <cell r="K680">
            <v>0</v>
          </cell>
          <cell r="L680">
            <v>0</v>
          </cell>
          <cell r="M680">
            <v>0</v>
          </cell>
          <cell r="N680">
            <v>1792.3542953396959</v>
          </cell>
        </row>
        <row r="681">
          <cell r="A681" t="str">
            <v>Plomeros</v>
          </cell>
          <cell r="B681" t="str">
            <v>M. O.1063-7 [7] Montar lavaplatos automático, industrial o comercial</v>
          </cell>
          <cell r="C681" t="str">
            <v>Ud</v>
          </cell>
          <cell r="D681" t="str">
            <v>P. A.</v>
          </cell>
          <cell r="E681">
            <v>0</v>
          </cell>
          <cell r="F681">
            <v>0</v>
          </cell>
          <cell r="G681">
            <v>0</v>
          </cell>
          <cell r="H681">
            <v>0</v>
          </cell>
          <cell r="I681">
            <v>0</v>
          </cell>
          <cell r="J681">
            <v>0</v>
          </cell>
          <cell r="K681">
            <v>0</v>
          </cell>
          <cell r="L681">
            <v>0</v>
          </cell>
          <cell r="M681">
            <v>0</v>
          </cell>
          <cell r="N681" t="str">
            <v>P. A.</v>
          </cell>
        </row>
        <row r="682">
          <cell r="A682" t="str">
            <v>Plomeros</v>
          </cell>
          <cell r="B682" t="str">
            <v>M. O.1063-8 [8] Montar trituradora de hueso, doméstica</v>
          </cell>
          <cell r="C682" t="str">
            <v>Ud</v>
          </cell>
          <cell r="D682">
            <v>1</v>
          </cell>
          <cell r="E682">
            <v>1</v>
          </cell>
          <cell r="F682">
            <v>0</v>
          </cell>
          <cell r="G682">
            <v>1</v>
          </cell>
          <cell r="H682">
            <v>0</v>
          </cell>
          <cell r="I682">
            <v>0</v>
          </cell>
          <cell r="J682">
            <v>0</v>
          </cell>
          <cell r="K682">
            <v>0</v>
          </cell>
          <cell r="L682">
            <v>0</v>
          </cell>
          <cell r="M682">
            <v>0</v>
          </cell>
          <cell r="N682">
            <v>2455.5253846153837</v>
          </cell>
        </row>
        <row r="683">
          <cell r="A683" t="str">
            <v>Plomeros</v>
          </cell>
          <cell r="B683" t="str">
            <v>M. O.1063-9 [9] Montar trituradora de hueso, industrial o comercial</v>
          </cell>
          <cell r="C683" t="str">
            <v>Ud</v>
          </cell>
          <cell r="D683" t="str">
            <v>P. A.</v>
          </cell>
          <cell r="E683">
            <v>0</v>
          </cell>
          <cell r="F683">
            <v>0</v>
          </cell>
          <cell r="G683">
            <v>0</v>
          </cell>
          <cell r="H683">
            <v>0</v>
          </cell>
          <cell r="I683">
            <v>0</v>
          </cell>
          <cell r="J683">
            <v>0</v>
          </cell>
          <cell r="K683">
            <v>0</v>
          </cell>
          <cell r="L683">
            <v>0</v>
          </cell>
          <cell r="M683">
            <v>0</v>
          </cell>
          <cell r="N683" t="str">
            <v>P. A.</v>
          </cell>
        </row>
        <row r="684">
          <cell r="A684" t="str">
            <v>Plomeros</v>
          </cell>
          <cell r="B684" t="str">
            <v xml:space="preserve">M.O. PLOMERÍA (MONTAR INODORO)  </v>
          </cell>
          <cell r="N684" t="str">
            <v>P. A.</v>
          </cell>
        </row>
        <row r="685">
          <cell r="A685" t="str">
            <v>Plomeros</v>
          </cell>
          <cell r="B685" t="str">
            <v>M. O.1064-1 [1] Montar inodoro corriente dos cuerpos</v>
          </cell>
          <cell r="C685" t="str">
            <v>Ud</v>
          </cell>
          <cell r="D685">
            <v>2.74</v>
          </cell>
          <cell r="E685">
            <v>1</v>
          </cell>
          <cell r="F685">
            <v>0</v>
          </cell>
          <cell r="G685">
            <v>1</v>
          </cell>
          <cell r="H685">
            <v>0</v>
          </cell>
          <cell r="I685">
            <v>0</v>
          </cell>
          <cell r="J685">
            <v>0</v>
          </cell>
          <cell r="K685">
            <v>0</v>
          </cell>
          <cell r="L685">
            <v>0</v>
          </cell>
          <cell r="M685">
            <v>0</v>
          </cell>
          <cell r="N685">
            <v>896.17714766984795</v>
          </cell>
        </row>
        <row r="686">
          <cell r="A686" t="str">
            <v>Plomeros</v>
          </cell>
          <cell r="B686" t="str">
            <v>M. O.1064-2 [2] Montar inodoro especial, 1 cuerpo</v>
          </cell>
          <cell r="C686" t="str">
            <v>Ud</v>
          </cell>
          <cell r="D686">
            <v>1.99</v>
          </cell>
          <cell r="E686">
            <v>1</v>
          </cell>
          <cell r="F686">
            <v>0</v>
          </cell>
          <cell r="G686">
            <v>1</v>
          </cell>
          <cell r="H686">
            <v>0</v>
          </cell>
          <cell r="I686">
            <v>0</v>
          </cell>
          <cell r="J686">
            <v>0</v>
          </cell>
          <cell r="K686">
            <v>0</v>
          </cell>
          <cell r="L686">
            <v>0</v>
          </cell>
          <cell r="M686">
            <v>0</v>
          </cell>
          <cell r="N686">
            <v>1233.9323540780822</v>
          </cell>
        </row>
        <row r="687">
          <cell r="A687" t="str">
            <v>Plomeros</v>
          </cell>
          <cell r="B687" t="str">
            <v>M. O.1064-3 [3] Montar inodoro especial, 2 cuerpos</v>
          </cell>
          <cell r="C687" t="str">
            <v>Ud</v>
          </cell>
          <cell r="D687">
            <v>1.22</v>
          </cell>
          <cell r="E687">
            <v>1</v>
          </cell>
          <cell r="F687">
            <v>0</v>
          </cell>
          <cell r="G687">
            <v>1</v>
          </cell>
          <cell r="H687">
            <v>0</v>
          </cell>
          <cell r="I687">
            <v>0</v>
          </cell>
          <cell r="J687">
            <v>0</v>
          </cell>
          <cell r="K687">
            <v>0</v>
          </cell>
          <cell r="L687">
            <v>0</v>
          </cell>
          <cell r="M687">
            <v>0</v>
          </cell>
          <cell r="N687">
            <v>2012.7257250945768</v>
          </cell>
        </row>
        <row r="688">
          <cell r="A688" t="str">
            <v>Plomeros</v>
          </cell>
          <cell r="B688" t="str">
            <v>M. O.1064-4 [4] Montar inodoro especial, pared</v>
          </cell>
          <cell r="C688" t="str">
            <v>Ud</v>
          </cell>
          <cell r="D688">
            <v>1.22</v>
          </cell>
          <cell r="E688">
            <v>1</v>
          </cell>
          <cell r="F688">
            <v>0</v>
          </cell>
          <cell r="G688">
            <v>1</v>
          </cell>
          <cell r="H688">
            <v>0</v>
          </cell>
          <cell r="I688">
            <v>0</v>
          </cell>
          <cell r="J688">
            <v>0</v>
          </cell>
          <cell r="K688">
            <v>0</v>
          </cell>
          <cell r="L688">
            <v>0</v>
          </cell>
          <cell r="M688">
            <v>0</v>
          </cell>
          <cell r="N688">
            <v>2012.7257250945768</v>
          </cell>
        </row>
        <row r="689">
          <cell r="A689" t="str">
            <v>Plomeros</v>
          </cell>
          <cell r="B689" t="str">
            <v>M. O.1064-5 [5] Montar inodoro fluxómetro o automát.</v>
          </cell>
          <cell r="C689" t="str">
            <v>Ud</v>
          </cell>
          <cell r="D689">
            <v>1.66</v>
          </cell>
          <cell r="E689">
            <v>1</v>
          </cell>
          <cell r="F689">
            <v>0</v>
          </cell>
          <cell r="G689">
            <v>1</v>
          </cell>
          <cell r="H689">
            <v>0</v>
          </cell>
          <cell r="I689">
            <v>0</v>
          </cell>
          <cell r="J689">
            <v>0</v>
          </cell>
          <cell r="K689">
            <v>0</v>
          </cell>
          <cell r="L689">
            <v>0</v>
          </cell>
          <cell r="M689">
            <v>0</v>
          </cell>
          <cell r="N689">
            <v>1479.2321594068578</v>
          </cell>
        </row>
        <row r="690">
          <cell r="A690" t="str">
            <v>Plomeros</v>
          </cell>
          <cell r="B690" t="str">
            <v xml:space="preserve">M.O. PLOMERÍA (MONTAR LAVAMANOS Y BIDET)  </v>
          </cell>
          <cell r="N690" t="str">
            <v>P. A.</v>
          </cell>
        </row>
        <row r="691">
          <cell r="A691" t="str">
            <v>Plomeros</v>
          </cell>
          <cell r="B691" t="str">
            <v>M. O.1065-1 [1] Montar bidet</v>
          </cell>
          <cell r="C691" t="str">
            <v>Ud</v>
          </cell>
          <cell r="D691">
            <v>1.83</v>
          </cell>
          <cell r="E691">
            <v>1</v>
          </cell>
          <cell r="F691">
            <v>0</v>
          </cell>
          <cell r="G691">
            <v>1</v>
          </cell>
          <cell r="H691">
            <v>0</v>
          </cell>
          <cell r="I691">
            <v>0</v>
          </cell>
          <cell r="J691">
            <v>0</v>
          </cell>
          <cell r="K691">
            <v>0</v>
          </cell>
          <cell r="L691">
            <v>0</v>
          </cell>
          <cell r="M691">
            <v>0</v>
          </cell>
          <cell r="N691">
            <v>1341.8171500630513</v>
          </cell>
        </row>
        <row r="692">
          <cell r="A692" t="str">
            <v>Plomeros</v>
          </cell>
          <cell r="B692" t="str">
            <v>M. O.1065-2 [2] Montar lavamanos clínico (unidad conjunto)</v>
          </cell>
          <cell r="C692" t="str">
            <v>Ud</v>
          </cell>
          <cell r="D692">
            <v>0.37</v>
          </cell>
          <cell r="E692">
            <v>1</v>
          </cell>
          <cell r="F692">
            <v>0</v>
          </cell>
          <cell r="G692">
            <v>1</v>
          </cell>
          <cell r="H692">
            <v>0</v>
          </cell>
          <cell r="I692">
            <v>0</v>
          </cell>
          <cell r="J692">
            <v>0</v>
          </cell>
          <cell r="K692">
            <v>0</v>
          </cell>
          <cell r="L692">
            <v>0</v>
          </cell>
          <cell r="M692">
            <v>0</v>
          </cell>
          <cell r="N692">
            <v>6636.5550935550909</v>
          </cell>
        </row>
        <row r="693">
          <cell r="A693" t="str">
            <v>Plomeros</v>
          </cell>
          <cell r="B693" t="str">
            <v>M. O.1065-3 [3] Montar lavamanos c/patas</v>
          </cell>
          <cell r="C693" t="str">
            <v>Ud</v>
          </cell>
          <cell r="D693">
            <v>2.25</v>
          </cell>
          <cell r="E693">
            <v>1</v>
          </cell>
          <cell r="F693">
            <v>0</v>
          </cell>
          <cell r="G693">
            <v>1</v>
          </cell>
          <cell r="H693">
            <v>0</v>
          </cell>
          <cell r="I693">
            <v>0</v>
          </cell>
          <cell r="J693">
            <v>0</v>
          </cell>
          <cell r="K693">
            <v>0</v>
          </cell>
          <cell r="L693">
            <v>0</v>
          </cell>
          <cell r="M693">
            <v>0</v>
          </cell>
          <cell r="N693">
            <v>1091.3446153846151</v>
          </cell>
        </row>
        <row r="694">
          <cell r="A694" t="str">
            <v>Plomeros</v>
          </cell>
          <cell r="B694" t="str">
            <v>M. O.1065-4 [4] Montar lavamanos s/patas</v>
          </cell>
          <cell r="C694" t="str">
            <v>Ud</v>
          </cell>
          <cell r="D694">
            <v>2.74</v>
          </cell>
          <cell r="E694">
            <v>1</v>
          </cell>
          <cell r="F694">
            <v>0</v>
          </cell>
          <cell r="G694">
            <v>1</v>
          </cell>
          <cell r="H694">
            <v>0</v>
          </cell>
          <cell r="I694">
            <v>0</v>
          </cell>
          <cell r="J694">
            <v>0</v>
          </cell>
          <cell r="K694">
            <v>0</v>
          </cell>
          <cell r="L694">
            <v>0</v>
          </cell>
          <cell r="M694">
            <v>0</v>
          </cell>
          <cell r="N694">
            <v>896.17714766984795</v>
          </cell>
        </row>
        <row r="695">
          <cell r="A695" t="str">
            <v>Plomeros</v>
          </cell>
          <cell r="B695" t="str">
            <v>M. O.1065-5 [5] Montar lavamanos empotrado</v>
          </cell>
          <cell r="C695" t="str">
            <v>Ud</v>
          </cell>
          <cell r="D695">
            <v>1.56</v>
          </cell>
          <cell r="E695">
            <v>1</v>
          </cell>
          <cell r="F695">
            <v>0</v>
          </cell>
          <cell r="G695">
            <v>1</v>
          </cell>
          <cell r="H695">
            <v>0</v>
          </cell>
          <cell r="I695">
            <v>0</v>
          </cell>
          <cell r="J695">
            <v>0</v>
          </cell>
          <cell r="K695">
            <v>0</v>
          </cell>
          <cell r="L695">
            <v>0</v>
          </cell>
          <cell r="M695">
            <v>0</v>
          </cell>
          <cell r="N695">
            <v>1574.0547337278101</v>
          </cell>
        </row>
        <row r="696">
          <cell r="A696" t="str">
            <v>Plomeros</v>
          </cell>
          <cell r="B696" t="str">
            <v>M. O.1065-6 [6] Montar lavamanos especial c/patas</v>
          </cell>
          <cell r="C696" t="str">
            <v>Ud</v>
          </cell>
          <cell r="D696">
            <v>1.56</v>
          </cell>
          <cell r="E696">
            <v>1</v>
          </cell>
          <cell r="F696">
            <v>0</v>
          </cell>
          <cell r="G696">
            <v>1</v>
          </cell>
          <cell r="H696">
            <v>0</v>
          </cell>
          <cell r="I696">
            <v>0</v>
          </cell>
          <cell r="J696">
            <v>0</v>
          </cell>
          <cell r="K696">
            <v>0</v>
          </cell>
          <cell r="L696">
            <v>0</v>
          </cell>
          <cell r="M696">
            <v>0</v>
          </cell>
          <cell r="N696">
            <v>1574.0547337278101</v>
          </cell>
        </row>
        <row r="697">
          <cell r="A697" t="str">
            <v>Plomeros</v>
          </cell>
          <cell r="B697" t="str">
            <v>M. O.1065-7 [7] Montar lavamanos especial s/patas</v>
          </cell>
          <cell r="C697" t="str">
            <v>Ud</v>
          </cell>
          <cell r="D697">
            <v>1.99</v>
          </cell>
          <cell r="E697">
            <v>1</v>
          </cell>
          <cell r="F697">
            <v>0</v>
          </cell>
          <cell r="G697">
            <v>1</v>
          </cell>
          <cell r="H697">
            <v>0</v>
          </cell>
          <cell r="I697">
            <v>0</v>
          </cell>
          <cell r="J697">
            <v>0</v>
          </cell>
          <cell r="K697">
            <v>0</v>
          </cell>
          <cell r="L697">
            <v>0</v>
          </cell>
          <cell r="M697">
            <v>0</v>
          </cell>
          <cell r="N697">
            <v>1233.9323540780822</v>
          </cell>
        </row>
        <row r="698">
          <cell r="A698" t="str">
            <v>Plomeros</v>
          </cell>
          <cell r="B698" t="str">
            <v>M. O.1065-8 [8] Montar lavamanos pedestal</v>
          </cell>
          <cell r="C698" t="str">
            <v>Ud</v>
          </cell>
          <cell r="D698">
            <v>2</v>
          </cell>
          <cell r="E698">
            <v>1</v>
          </cell>
          <cell r="F698">
            <v>0</v>
          </cell>
          <cell r="G698">
            <v>1</v>
          </cell>
          <cell r="H698">
            <v>0</v>
          </cell>
          <cell r="I698">
            <v>0</v>
          </cell>
          <cell r="J698">
            <v>0</v>
          </cell>
          <cell r="K698">
            <v>0</v>
          </cell>
          <cell r="L698">
            <v>0</v>
          </cell>
          <cell r="M698">
            <v>0</v>
          </cell>
          <cell r="N698">
            <v>1227.7626923076919</v>
          </cell>
        </row>
        <row r="699">
          <cell r="A699" t="str">
            <v>Plomeros</v>
          </cell>
          <cell r="B699" t="str">
            <v>M. O.1065-9 [9] Montar lavamanos salón de belleza</v>
          </cell>
          <cell r="C699" t="str">
            <v>Ud</v>
          </cell>
          <cell r="D699">
            <v>1.56</v>
          </cell>
          <cell r="E699">
            <v>1</v>
          </cell>
          <cell r="F699">
            <v>0</v>
          </cell>
          <cell r="G699">
            <v>1</v>
          </cell>
          <cell r="H699">
            <v>0</v>
          </cell>
          <cell r="I699">
            <v>0</v>
          </cell>
          <cell r="J699">
            <v>0</v>
          </cell>
          <cell r="K699">
            <v>0</v>
          </cell>
          <cell r="L699">
            <v>0</v>
          </cell>
          <cell r="M699">
            <v>0</v>
          </cell>
          <cell r="N699">
            <v>1574.0547337278101</v>
          </cell>
        </row>
        <row r="700">
          <cell r="A700" t="str">
            <v>Plomeros</v>
          </cell>
          <cell r="B700" t="str">
            <v xml:space="preserve">M.O. PLOMERÍA (MONTAR ORINAL)  </v>
          </cell>
          <cell r="N700" t="str">
            <v>P. A.</v>
          </cell>
        </row>
        <row r="701">
          <cell r="A701" t="str">
            <v>Plomeros</v>
          </cell>
          <cell r="B701" t="str">
            <v>M. O.1066-1 [1] Montar orinal ½ falda</v>
          </cell>
          <cell r="C701" t="str">
            <v>Ud</v>
          </cell>
          <cell r="D701">
            <v>2.4300000000000002</v>
          </cell>
          <cell r="E701">
            <v>1</v>
          </cell>
          <cell r="F701">
            <v>0</v>
          </cell>
          <cell r="G701">
            <v>1</v>
          </cell>
          <cell r="H701">
            <v>0</v>
          </cell>
          <cell r="I701">
            <v>0</v>
          </cell>
          <cell r="J701">
            <v>0</v>
          </cell>
          <cell r="K701">
            <v>0</v>
          </cell>
          <cell r="L701">
            <v>0</v>
          </cell>
          <cell r="M701">
            <v>0</v>
          </cell>
          <cell r="N701">
            <v>1010.5042735042731</v>
          </cell>
        </row>
        <row r="702">
          <cell r="A702" t="str">
            <v>Plomeros</v>
          </cell>
          <cell r="B702" t="str">
            <v>M. O.1066-2 [2] Montar orinal de cemento (terminación)</v>
          </cell>
          <cell r="C702" t="str">
            <v>Ud</v>
          </cell>
          <cell r="D702">
            <v>4.38</v>
          </cell>
          <cell r="E702">
            <v>1</v>
          </cell>
          <cell r="F702">
            <v>0</v>
          </cell>
          <cell r="G702">
            <v>1</v>
          </cell>
          <cell r="H702">
            <v>0</v>
          </cell>
          <cell r="I702">
            <v>0</v>
          </cell>
          <cell r="J702">
            <v>0</v>
          </cell>
          <cell r="K702">
            <v>0</v>
          </cell>
          <cell r="L702">
            <v>0</v>
          </cell>
          <cell r="M702">
            <v>0</v>
          </cell>
          <cell r="N702">
            <v>560.62223393045292</v>
          </cell>
        </row>
        <row r="703">
          <cell r="A703" t="str">
            <v>Plomeros</v>
          </cell>
          <cell r="B703" t="str">
            <v>M. O.1066-3 [3] Montar orinal falda completa</v>
          </cell>
          <cell r="C703" t="str">
            <v>Ud</v>
          </cell>
          <cell r="D703">
            <v>1.56</v>
          </cell>
          <cell r="E703">
            <v>1</v>
          </cell>
          <cell r="F703">
            <v>0</v>
          </cell>
          <cell r="G703">
            <v>1</v>
          </cell>
          <cell r="H703">
            <v>0</v>
          </cell>
          <cell r="I703">
            <v>0</v>
          </cell>
          <cell r="J703">
            <v>0</v>
          </cell>
          <cell r="K703">
            <v>0</v>
          </cell>
          <cell r="L703">
            <v>0</v>
          </cell>
          <cell r="M703">
            <v>0</v>
          </cell>
          <cell r="N703">
            <v>1574.0547337278101</v>
          </cell>
        </row>
        <row r="704">
          <cell r="A704" t="str">
            <v>Plomeros</v>
          </cell>
          <cell r="B704" t="str">
            <v>M. O.1066-4 [4] Montar orinal sencillo</v>
          </cell>
          <cell r="C704" t="str">
            <v>Ud</v>
          </cell>
          <cell r="D704">
            <v>2.19</v>
          </cell>
          <cell r="E704">
            <v>1</v>
          </cell>
          <cell r="F704">
            <v>0</v>
          </cell>
          <cell r="G704">
            <v>1</v>
          </cell>
          <cell r="H704">
            <v>0</v>
          </cell>
          <cell r="I704">
            <v>0</v>
          </cell>
          <cell r="J704">
            <v>0</v>
          </cell>
          <cell r="K704">
            <v>0</v>
          </cell>
          <cell r="L704">
            <v>0</v>
          </cell>
          <cell r="M704">
            <v>0</v>
          </cell>
          <cell r="N704">
            <v>1121.2444678609058</v>
          </cell>
        </row>
        <row r="705">
          <cell r="A705" t="str">
            <v>Plomeros</v>
          </cell>
          <cell r="B705" t="str">
            <v xml:space="preserve">M.O. PLOMERÍA (SALIDAS DE AGUA, APARATO SANIT.,  COBRE)  </v>
          </cell>
          <cell r="N705" t="str">
            <v>P. A.</v>
          </cell>
        </row>
        <row r="706">
          <cell r="A706" t="str">
            <v>Plomeros</v>
          </cell>
          <cell r="B706" t="str">
            <v>M. O.1067-1 [1] Salida tub. ½", cobre, soldada o roscada</v>
          </cell>
          <cell r="C706" t="str">
            <v>Ud</v>
          </cell>
          <cell r="D706">
            <v>2.19</v>
          </cell>
          <cell r="E706">
            <v>1</v>
          </cell>
          <cell r="F706">
            <v>0</v>
          </cell>
          <cell r="G706">
            <v>1</v>
          </cell>
          <cell r="H706">
            <v>0</v>
          </cell>
          <cell r="I706">
            <v>0</v>
          </cell>
          <cell r="J706">
            <v>0</v>
          </cell>
          <cell r="K706">
            <v>0</v>
          </cell>
          <cell r="L706">
            <v>0</v>
          </cell>
          <cell r="M706">
            <v>0</v>
          </cell>
          <cell r="N706">
            <v>1121.2444678609058</v>
          </cell>
        </row>
        <row r="707">
          <cell r="A707" t="str">
            <v>Plomeros</v>
          </cell>
          <cell r="B707" t="str">
            <v>M. O.1067-2 [2] Salida tub. ¾", cobre, soldada o roscada</v>
          </cell>
          <cell r="C707" t="str">
            <v>Ud</v>
          </cell>
          <cell r="D707">
            <v>1.83</v>
          </cell>
          <cell r="E707">
            <v>1</v>
          </cell>
          <cell r="F707">
            <v>0</v>
          </cell>
          <cell r="G707">
            <v>1</v>
          </cell>
          <cell r="H707">
            <v>0</v>
          </cell>
          <cell r="I707">
            <v>0</v>
          </cell>
          <cell r="J707">
            <v>0</v>
          </cell>
          <cell r="K707">
            <v>0</v>
          </cell>
          <cell r="L707">
            <v>0</v>
          </cell>
          <cell r="M707">
            <v>0</v>
          </cell>
          <cell r="N707">
            <v>1341.8171500630513</v>
          </cell>
        </row>
        <row r="708">
          <cell r="A708" t="str">
            <v>Plomeros</v>
          </cell>
          <cell r="B708" t="str">
            <v>M. O.1067-3 [3] Salida tub. 1", cobre, soldada o roscada</v>
          </cell>
          <cell r="C708" t="str">
            <v>Ud</v>
          </cell>
          <cell r="D708">
            <v>1.56</v>
          </cell>
          <cell r="E708">
            <v>1</v>
          </cell>
          <cell r="F708">
            <v>0</v>
          </cell>
          <cell r="G708">
            <v>1</v>
          </cell>
          <cell r="H708">
            <v>0</v>
          </cell>
          <cell r="I708">
            <v>0</v>
          </cell>
          <cell r="J708">
            <v>0</v>
          </cell>
          <cell r="K708">
            <v>0</v>
          </cell>
          <cell r="L708">
            <v>0</v>
          </cell>
          <cell r="M708">
            <v>0</v>
          </cell>
          <cell r="N708">
            <v>1574.0547337278101</v>
          </cell>
        </row>
        <row r="709">
          <cell r="A709" t="str">
            <v>Plomeros</v>
          </cell>
          <cell r="B709" t="str">
            <v>M. O.1067-4 [4] Salida tub. 1 ¼" en adelante, cobre, soldada o roscada</v>
          </cell>
          <cell r="C709" t="str">
            <v>Ud</v>
          </cell>
          <cell r="D709" t="str">
            <v>P. A.</v>
          </cell>
          <cell r="E709">
            <v>1</v>
          </cell>
          <cell r="F709">
            <v>0</v>
          </cell>
          <cell r="G709">
            <v>1</v>
          </cell>
          <cell r="H709">
            <v>0</v>
          </cell>
          <cell r="I709">
            <v>0</v>
          </cell>
          <cell r="J709">
            <v>0</v>
          </cell>
          <cell r="K709">
            <v>0</v>
          </cell>
          <cell r="L709">
            <v>0</v>
          </cell>
          <cell r="M709">
            <v>0</v>
          </cell>
          <cell r="N709" t="str">
            <v>P. A.</v>
          </cell>
        </row>
        <row r="710">
          <cell r="A710" t="str">
            <v>Plomeros</v>
          </cell>
          <cell r="B710" t="str">
            <v xml:space="preserve">M.O. PLOMERÍA (SALIDAS DE AGUA, APARATO SANIT.,  H. G. o PVC)  </v>
          </cell>
          <cell r="N710" t="str">
            <v>P. A.</v>
          </cell>
        </row>
        <row r="711">
          <cell r="A711" t="str">
            <v>Plomeros</v>
          </cell>
          <cell r="B711" t="str">
            <v>M. O.1068-1 [1] Montar filtro de agua, domiciliario</v>
          </cell>
          <cell r="C711" t="str">
            <v>Ud</v>
          </cell>
          <cell r="D711">
            <v>2.4300000000000002</v>
          </cell>
          <cell r="E711">
            <v>1</v>
          </cell>
          <cell r="F711">
            <v>0</v>
          </cell>
          <cell r="G711">
            <v>1</v>
          </cell>
          <cell r="H711">
            <v>0</v>
          </cell>
          <cell r="I711">
            <v>0</v>
          </cell>
          <cell r="J711">
            <v>0</v>
          </cell>
          <cell r="K711">
            <v>0</v>
          </cell>
          <cell r="L711">
            <v>0</v>
          </cell>
          <cell r="M711">
            <v>0</v>
          </cell>
          <cell r="N711">
            <v>1010.5042735042731</v>
          </cell>
        </row>
        <row r="712">
          <cell r="A712" t="str">
            <v>Plomeros</v>
          </cell>
          <cell r="B712" t="str">
            <v>M. O.1068-2 [2] Montar filtro de agua, industrial o comercial</v>
          </cell>
          <cell r="C712" t="str">
            <v>Ud</v>
          </cell>
          <cell r="D712" t="str">
            <v>P. A.</v>
          </cell>
          <cell r="E712">
            <v>1</v>
          </cell>
          <cell r="F712">
            <v>0</v>
          </cell>
          <cell r="G712">
            <v>1</v>
          </cell>
          <cell r="H712">
            <v>0</v>
          </cell>
          <cell r="I712">
            <v>0</v>
          </cell>
          <cell r="J712">
            <v>0</v>
          </cell>
          <cell r="K712">
            <v>0</v>
          </cell>
          <cell r="L712">
            <v>0</v>
          </cell>
          <cell r="M712">
            <v>0</v>
          </cell>
          <cell r="N712" t="str">
            <v>P. A.</v>
          </cell>
        </row>
        <row r="713">
          <cell r="A713" t="str">
            <v>Plomeros</v>
          </cell>
          <cell r="B713" t="str">
            <v>M. O.1068-3 [3] Salida de agua tub. ½", h.g. o pvc</v>
          </cell>
          <cell r="C713" t="str">
            <v>Ud</v>
          </cell>
          <cell r="D713">
            <v>3.13</v>
          </cell>
          <cell r="E713">
            <v>1</v>
          </cell>
          <cell r="F713">
            <v>0</v>
          </cell>
          <cell r="G713">
            <v>1</v>
          </cell>
          <cell r="H713">
            <v>0</v>
          </cell>
          <cell r="I713">
            <v>0</v>
          </cell>
          <cell r="J713">
            <v>0</v>
          </cell>
          <cell r="K713">
            <v>0</v>
          </cell>
          <cell r="L713">
            <v>0</v>
          </cell>
          <cell r="M713">
            <v>0</v>
          </cell>
          <cell r="N713">
            <v>784.51290243302992</v>
          </cell>
        </row>
        <row r="714">
          <cell r="A714" t="str">
            <v>Plomeros</v>
          </cell>
          <cell r="B714" t="str">
            <v>M. O.1068-4 [4] Salida de agua tub. ¾", h.g. o pvc</v>
          </cell>
          <cell r="C714" t="str">
            <v>Ud</v>
          </cell>
          <cell r="D714">
            <v>3.13</v>
          </cell>
          <cell r="E714">
            <v>1</v>
          </cell>
          <cell r="F714">
            <v>0</v>
          </cell>
          <cell r="G714">
            <v>1</v>
          </cell>
          <cell r="H714">
            <v>0</v>
          </cell>
          <cell r="I714">
            <v>0</v>
          </cell>
          <cell r="J714">
            <v>0</v>
          </cell>
          <cell r="K714">
            <v>0</v>
          </cell>
          <cell r="L714">
            <v>0</v>
          </cell>
          <cell r="M714">
            <v>0</v>
          </cell>
          <cell r="N714">
            <v>784.51290243302992</v>
          </cell>
        </row>
        <row r="715">
          <cell r="A715" t="str">
            <v>Plomeros</v>
          </cell>
          <cell r="B715" t="str">
            <v>M. O.1068-5 [5] Salida de agua fría y caliente calentador domestico</v>
          </cell>
          <cell r="C715" t="str">
            <v>Ud</v>
          </cell>
          <cell r="D715">
            <v>2.4300000000000002</v>
          </cell>
          <cell r="E715">
            <v>1</v>
          </cell>
          <cell r="F715">
            <v>0</v>
          </cell>
          <cell r="G715">
            <v>1</v>
          </cell>
          <cell r="H715">
            <v>0</v>
          </cell>
          <cell r="I715">
            <v>0</v>
          </cell>
          <cell r="J715">
            <v>0</v>
          </cell>
          <cell r="K715">
            <v>0</v>
          </cell>
          <cell r="L715">
            <v>0</v>
          </cell>
          <cell r="M715">
            <v>0</v>
          </cell>
          <cell r="N715">
            <v>1010.5042735042731</v>
          </cell>
        </row>
        <row r="716">
          <cell r="A716" t="str">
            <v>Plomeros</v>
          </cell>
          <cell r="B716" t="str">
            <v>M. O.1068-6 [6] Salida de agua fría y caliente calentador industrial</v>
          </cell>
          <cell r="C716" t="str">
            <v>Ud</v>
          </cell>
          <cell r="D716" t="str">
            <v>P. A.</v>
          </cell>
          <cell r="E716">
            <v>1</v>
          </cell>
          <cell r="F716">
            <v>0</v>
          </cell>
          <cell r="G716">
            <v>1</v>
          </cell>
          <cell r="H716">
            <v>0</v>
          </cell>
          <cell r="I716">
            <v>0</v>
          </cell>
          <cell r="J716">
            <v>0</v>
          </cell>
          <cell r="K716">
            <v>0</v>
          </cell>
          <cell r="L716">
            <v>0</v>
          </cell>
          <cell r="M716">
            <v>0</v>
          </cell>
          <cell r="N716" t="str">
            <v>P. A.</v>
          </cell>
        </row>
        <row r="717">
          <cell r="A717" t="str">
            <v>Plomeros</v>
          </cell>
          <cell r="B717" t="str">
            <v>M. O.1068-7 [7] Salida de agua inodoro corriente</v>
          </cell>
          <cell r="C717" t="str">
            <v>Ud</v>
          </cell>
          <cell r="D717">
            <v>2.4300000000000002</v>
          </cell>
          <cell r="E717">
            <v>1</v>
          </cell>
          <cell r="F717">
            <v>0</v>
          </cell>
          <cell r="G717">
            <v>1</v>
          </cell>
          <cell r="H717">
            <v>0</v>
          </cell>
          <cell r="I717">
            <v>0</v>
          </cell>
          <cell r="J717">
            <v>0</v>
          </cell>
          <cell r="K717">
            <v>0</v>
          </cell>
          <cell r="L717">
            <v>0</v>
          </cell>
          <cell r="M717">
            <v>0</v>
          </cell>
          <cell r="N717">
            <v>1010.5042735042731</v>
          </cell>
        </row>
        <row r="718">
          <cell r="A718" t="str">
            <v>Plomeros</v>
          </cell>
          <cell r="B718" t="str">
            <v>M. O.1068-8 [8] Salida de agua inodoro y orinal fluxómetro</v>
          </cell>
          <cell r="C718" t="str">
            <v>Ud</v>
          </cell>
          <cell r="D718">
            <v>1.56</v>
          </cell>
          <cell r="E718">
            <v>1</v>
          </cell>
          <cell r="F718">
            <v>0</v>
          </cell>
          <cell r="G718">
            <v>1</v>
          </cell>
          <cell r="H718">
            <v>0</v>
          </cell>
          <cell r="I718">
            <v>0</v>
          </cell>
          <cell r="J718">
            <v>0</v>
          </cell>
          <cell r="K718">
            <v>0</v>
          </cell>
          <cell r="L718">
            <v>0</v>
          </cell>
          <cell r="M718">
            <v>0</v>
          </cell>
          <cell r="N718">
            <v>1574.0547337278101</v>
          </cell>
        </row>
        <row r="719">
          <cell r="A719" t="str">
            <v>Plomeros</v>
          </cell>
          <cell r="B719" t="str">
            <v>M. O.1068-9 [9] Salida de agua orinal de falda completa, no fluxómetro</v>
          </cell>
          <cell r="C719" t="str">
            <v>Ud</v>
          </cell>
          <cell r="D719">
            <v>2.4300000000000002</v>
          </cell>
          <cell r="E719">
            <v>1</v>
          </cell>
          <cell r="F719">
            <v>0</v>
          </cell>
          <cell r="G719">
            <v>1</v>
          </cell>
          <cell r="H719">
            <v>0</v>
          </cell>
          <cell r="I719">
            <v>0</v>
          </cell>
          <cell r="J719">
            <v>0</v>
          </cell>
          <cell r="K719">
            <v>0</v>
          </cell>
          <cell r="L719">
            <v>0</v>
          </cell>
          <cell r="M719">
            <v>0</v>
          </cell>
          <cell r="N719">
            <v>1010.5042735042731</v>
          </cell>
        </row>
        <row r="720">
          <cell r="A720" t="str">
            <v>Plomeros</v>
          </cell>
          <cell r="B720" t="str">
            <v>M. O.1068-10 [10] Salida de agua tub. 1", h.g. o pvc</v>
          </cell>
          <cell r="C720" t="str">
            <v>Ud</v>
          </cell>
          <cell r="D720">
            <v>1.56</v>
          </cell>
          <cell r="E720">
            <v>1</v>
          </cell>
          <cell r="F720">
            <v>0</v>
          </cell>
          <cell r="G720">
            <v>1</v>
          </cell>
          <cell r="H720">
            <v>0</v>
          </cell>
          <cell r="I720">
            <v>0</v>
          </cell>
          <cell r="J720">
            <v>0</v>
          </cell>
          <cell r="K720">
            <v>0</v>
          </cell>
          <cell r="L720">
            <v>0</v>
          </cell>
          <cell r="M720">
            <v>0</v>
          </cell>
          <cell r="N720">
            <v>1574.0547337278101</v>
          </cell>
        </row>
        <row r="721">
          <cell r="A721" t="str">
            <v>Plomeros</v>
          </cell>
          <cell r="B721" t="str">
            <v>M. O.1068-11 [11] Salida de agua tub. 1 ¼", h.g. o pvc</v>
          </cell>
          <cell r="C721" t="str">
            <v>Ud</v>
          </cell>
          <cell r="D721">
            <v>1.56</v>
          </cell>
          <cell r="E721">
            <v>1</v>
          </cell>
          <cell r="F721">
            <v>0</v>
          </cell>
          <cell r="G721">
            <v>1</v>
          </cell>
          <cell r="H721">
            <v>0</v>
          </cell>
          <cell r="I721">
            <v>0</v>
          </cell>
          <cell r="J721">
            <v>0</v>
          </cell>
          <cell r="K721">
            <v>0</v>
          </cell>
          <cell r="L721">
            <v>0</v>
          </cell>
          <cell r="M721">
            <v>0</v>
          </cell>
          <cell r="N721">
            <v>1574.0547337278101</v>
          </cell>
        </row>
        <row r="722">
          <cell r="A722" t="str">
            <v>Plomeros</v>
          </cell>
          <cell r="B722" t="str">
            <v>M. O.1068-12 [12] Salida de agua tub. 1 ½", h.g. o pvc</v>
          </cell>
          <cell r="C722" t="str">
            <v>Ud</v>
          </cell>
          <cell r="D722">
            <v>1.56</v>
          </cell>
          <cell r="E722">
            <v>1</v>
          </cell>
          <cell r="F722">
            <v>0</v>
          </cell>
          <cell r="G722">
            <v>1</v>
          </cell>
          <cell r="H722">
            <v>0</v>
          </cell>
          <cell r="I722">
            <v>0</v>
          </cell>
          <cell r="J722">
            <v>0</v>
          </cell>
          <cell r="K722">
            <v>0</v>
          </cell>
          <cell r="L722">
            <v>0</v>
          </cell>
          <cell r="M722">
            <v>0</v>
          </cell>
          <cell r="N722">
            <v>1574.0547337278101</v>
          </cell>
        </row>
        <row r="723">
          <cell r="A723" t="str">
            <v>Plomeros</v>
          </cell>
          <cell r="B723" t="str">
            <v>M. O.1068-13 [13] Salida de agua tub. 2", h.g. o pvc</v>
          </cell>
          <cell r="C723" t="str">
            <v>Ud</v>
          </cell>
          <cell r="D723">
            <v>1.41</v>
          </cell>
          <cell r="E723">
            <v>1</v>
          </cell>
          <cell r="F723">
            <v>0</v>
          </cell>
          <cell r="G723">
            <v>1</v>
          </cell>
          <cell r="H723">
            <v>0</v>
          </cell>
          <cell r="I723">
            <v>0</v>
          </cell>
          <cell r="J723">
            <v>0</v>
          </cell>
          <cell r="K723">
            <v>0</v>
          </cell>
          <cell r="L723">
            <v>0</v>
          </cell>
          <cell r="M723">
            <v>0</v>
          </cell>
          <cell r="N723">
            <v>1741.5073649754495</v>
          </cell>
        </row>
        <row r="724">
          <cell r="A724" t="str">
            <v>Plomeros</v>
          </cell>
          <cell r="B724" t="str">
            <v xml:space="preserve">M.O. PLOMERÍA (TERM. LAVADERO Y VERTEDERO)  </v>
          </cell>
          <cell r="N724" t="str">
            <v>P. A.</v>
          </cell>
        </row>
        <row r="725">
          <cell r="A725" t="str">
            <v>Plomeros</v>
          </cell>
          <cell r="B725" t="str">
            <v>M. O.1069-1 [1] Term. lavadero 1 cám. c/vert.</v>
          </cell>
          <cell r="C725" t="str">
            <v>Ud</v>
          </cell>
          <cell r="D725">
            <v>1.99</v>
          </cell>
          <cell r="E725">
            <v>1</v>
          </cell>
          <cell r="F725">
            <v>0</v>
          </cell>
          <cell r="G725">
            <v>1</v>
          </cell>
          <cell r="H725">
            <v>0</v>
          </cell>
          <cell r="I725">
            <v>0</v>
          </cell>
          <cell r="J725">
            <v>0</v>
          </cell>
          <cell r="K725">
            <v>0</v>
          </cell>
          <cell r="L725">
            <v>0</v>
          </cell>
          <cell r="M725">
            <v>0</v>
          </cell>
          <cell r="N725">
            <v>1233.9323540780822</v>
          </cell>
        </row>
        <row r="726">
          <cell r="A726" t="str">
            <v>Plomeros</v>
          </cell>
          <cell r="B726" t="str">
            <v>M. O.1069-2 [2] Term. lavadero 1 cám. s/vert.</v>
          </cell>
          <cell r="C726" t="str">
            <v>Ud</v>
          </cell>
          <cell r="D726">
            <v>3.13</v>
          </cell>
          <cell r="E726">
            <v>1</v>
          </cell>
          <cell r="F726">
            <v>0</v>
          </cell>
          <cell r="G726">
            <v>1</v>
          </cell>
          <cell r="H726">
            <v>0</v>
          </cell>
          <cell r="I726">
            <v>0</v>
          </cell>
          <cell r="J726">
            <v>0</v>
          </cell>
          <cell r="K726">
            <v>0</v>
          </cell>
          <cell r="L726">
            <v>0</v>
          </cell>
          <cell r="M726">
            <v>0</v>
          </cell>
          <cell r="N726">
            <v>784.51290243302992</v>
          </cell>
        </row>
        <row r="727">
          <cell r="A727" t="str">
            <v>Plomeros</v>
          </cell>
          <cell r="B727" t="str">
            <v>M. O.1069-3 [3] Term. lavadero 2 cám. c/vert.</v>
          </cell>
          <cell r="C727" t="str">
            <v>Ud</v>
          </cell>
          <cell r="D727">
            <v>1.99</v>
          </cell>
          <cell r="E727">
            <v>1</v>
          </cell>
          <cell r="F727">
            <v>0</v>
          </cell>
          <cell r="G727">
            <v>1</v>
          </cell>
          <cell r="H727">
            <v>0</v>
          </cell>
          <cell r="I727">
            <v>0</v>
          </cell>
          <cell r="J727">
            <v>0</v>
          </cell>
          <cell r="K727">
            <v>0</v>
          </cell>
          <cell r="L727">
            <v>0</v>
          </cell>
          <cell r="M727">
            <v>0</v>
          </cell>
          <cell r="N727">
            <v>1233.9323540780822</v>
          </cell>
        </row>
        <row r="728">
          <cell r="A728" t="str">
            <v>Plomeros</v>
          </cell>
          <cell r="B728" t="str">
            <v>M. O.1069-4 [4] Term. lavadero 2 cám. s/vert.</v>
          </cell>
          <cell r="C728" t="str">
            <v>Ud</v>
          </cell>
          <cell r="D728">
            <v>2.4300000000000002</v>
          </cell>
          <cell r="E728">
            <v>1</v>
          </cell>
          <cell r="F728">
            <v>0</v>
          </cell>
          <cell r="G728">
            <v>1</v>
          </cell>
          <cell r="H728">
            <v>0</v>
          </cell>
          <cell r="I728">
            <v>0</v>
          </cell>
          <cell r="J728">
            <v>0</v>
          </cell>
          <cell r="K728">
            <v>0</v>
          </cell>
          <cell r="L728">
            <v>0</v>
          </cell>
          <cell r="M728">
            <v>0</v>
          </cell>
          <cell r="N728">
            <v>1010.5042735042731</v>
          </cell>
        </row>
        <row r="729">
          <cell r="A729" t="str">
            <v>Plomeros</v>
          </cell>
          <cell r="B729" t="str">
            <v>M. O.1069-5 [5] Term. vertedero de cem. o granito</v>
          </cell>
          <cell r="C729" t="str">
            <v>Ud</v>
          </cell>
          <cell r="D729">
            <v>10.89</v>
          </cell>
          <cell r="E729">
            <v>1</v>
          </cell>
          <cell r="F729">
            <v>0</v>
          </cell>
          <cell r="G729">
            <v>1</v>
          </cell>
          <cell r="H729">
            <v>0</v>
          </cell>
          <cell r="I729">
            <v>0</v>
          </cell>
          <cell r="J729">
            <v>0</v>
          </cell>
          <cell r="K729">
            <v>0</v>
          </cell>
          <cell r="L729">
            <v>0</v>
          </cell>
          <cell r="M729">
            <v>0</v>
          </cell>
          <cell r="N729">
            <v>225.48442466624275</v>
          </cell>
        </row>
        <row r="730">
          <cell r="A730" t="str">
            <v>Plomeros</v>
          </cell>
          <cell r="B730" t="str">
            <v>M. O.1069-6 [6] Term. vertedero de hierro</v>
          </cell>
          <cell r="C730" t="str">
            <v>Ud</v>
          </cell>
          <cell r="D730">
            <v>1.99</v>
          </cell>
          <cell r="E730">
            <v>1</v>
          </cell>
          <cell r="F730">
            <v>0</v>
          </cell>
          <cell r="G730">
            <v>1</v>
          </cell>
          <cell r="H730">
            <v>0</v>
          </cell>
          <cell r="I730">
            <v>0</v>
          </cell>
          <cell r="J730">
            <v>0</v>
          </cell>
          <cell r="K730">
            <v>0</v>
          </cell>
          <cell r="L730">
            <v>0</v>
          </cell>
          <cell r="M730">
            <v>0</v>
          </cell>
          <cell r="N730">
            <v>1233.9323540780822</v>
          </cell>
        </row>
        <row r="731">
          <cell r="A731" t="str">
            <v>Plomeros</v>
          </cell>
          <cell r="B731" t="str">
            <v xml:space="preserve">M.O. PLOMERÍA (TUB. ALCANTARILLADO SANIT. Y PLUVIAL PROF. HASTA 3.00 M.)  </v>
          </cell>
          <cell r="N731" t="str">
            <v>P. A.</v>
          </cell>
        </row>
        <row r="732">
          <cell r="A732" t="str">
            <v>Plomeros</v>
          </cell>
          <cell r="B732" t="str">
            <v>M. O.1070-1 [1] Tub. alcant., 6"</v>
          </cell>
          <cell r="C732" t="str">
            <v>ml</v>
          </cell>
          <cell r="D732">
            <v>53.03</v>
          </cell>
          <cell r="E732">
            <v>1</v>
          </cell>
          <cell r="F732">
            <v>0</v>
          </cell>
          <cell r="G732">
            <v>2</v>
          </cell>
          <cell r="H732">
            <v>0</v>
          </cell>
          <cell r="I732">
            <v>0</v>
          </cell>
          <cell r="J732">
            <v>0</v>
          </cell>
          <cell r="K732">
            <v>0</v>
          </cell>
          <cell r="L732">
            <v>0</v>
          </cell>
          <cell r="M732">
            <v>0</v>
          </cell>
          <cell r="N732">
            <v>60.193301324359183</v>
          </cell>
        </row>
        <row r="733">
          <cell r="A733" t="str">
            <v>Plomeros</v>
          </cell>
          <cell r="B733" t="str">
            <v>M. O.1070-2 [2] Tub. alcant., 8"</v>
          </cell>
          <cell r="C733" t="str">
            <v>ml</v>
          </cell>
          <cell r="D733">
            <v>41.67</v>
          </cell>
          <cell r="E733">
            <v>1</v>
          </cell>
          <cell r="F733">
            <v>0</v>
          </cell>
          <cell r="G733">
            <v>2</v>
          </cell>
          <cell r="H733">
            <v>0</v>
          </cell>
          <cell r="I733">
            <v>0</v>
          </cell>
          <cell r="J733">
            <v>0</v>
          </cell>
          <cell r="K733">
            <v>0</v>
          </cell>
          <cell r="L733">
            <v>0</v>
          </cell>
          <cell r="M733">
            <v>0</v>
          </cell>
          <cell r="N733">
            <v>76.60309021432127</v>
          </cell>
        </row>
        <row r="734">
          <cell r="A734" t="str">
            <v>Plomeros</v>
          </cell>
          <cell r="B734" t="str">
            <v>M. O.1070-3 [3] Tub. alcant., 12"</v>
          </cell>
          <cell r="C734" t="str">
            <v>ml</v>
          </cell>
          <cell r="D734">
            <v>54.26</v>
          </cell>
          <cell r="E734">
            <v>1</v>
          </cell>
          <cell r="F734">
            <v>0</v>
          </cell>
          <cell r="G734">
            <v>4</v>
          </cell>
          <cell r="H734">
            <v>0</v>
          </cell>
          <cell r="I734">
            <v>0</v>
          </cell>
          <cell r="J734">
            <v>0</v>
          </cell>
          <cell r="K734">
            <v>0</v>
          </cell>
          <cell r="L734">
            <v>0</v>
          </cell>
          <cell r="M734">
            <v>0</v>
          </cell>
          <cell r="N734">
            <v>85.976806827525522</v>
          </cell>
        </row>
        <row r="735">
          <cell r="A735" t="str">
            <v>Plomeros</v>
          </cell>
          <cell r="B735" t="str">
            <v>M. O.1070-4 [4] Tub. alcant., 15"</v>
          </cell>
          <cell r="C735" t="str">
            <v>ml</v>
          </cell>
          <cell r="D735">
            <v>41.13</v>
          </cell>
          <cell r="E735">
            <v>1</v>
          </cell>
          <cell r="F735">
            <v>0</v>
          </cell>
          <cell r="G735">
            <v>4</v>
          </cell>
          <cell r="H735">
            <v>0</v>
          </cell>
          <cell r="I735">
            <v>0</v>
          </cell>
          <cell r="J735">
            <v>0</v>
          </cell>
          <cell r="K735">
            <v>0</v>
          </cell>
          <cell r="L735">
            <v>0</v>
          </cell>
          <cell r="M735">
            <v>0</v>
          </cell>
          <cell r="N735">
            <v>113.42332940582384</v>
          </cell>
        </row>
        <row r="736">
          <cell r="A736" t="str">
            <v>Plomeros</v>
          </cell>
          <cell r="B736" t="str">
            <v>M. O.1070-5 [5] Tub. alcant., 21"</v>
          </cell>
          <cell r="C736" t="str">
            <v>ml</v>
          </cell>
          <cell r="D736">
            <v>22.17</v>
          </cell>
          <cell r="E736">
            <v>1</v>
          </cell>
          <cell r="F736">
            <v>0</v>
          </cell>
          <cell r="G736">
            <v>4</v>
          </cell>
          <cell r="H736">
            <v>0</v>
          </cell>
          <cell r="I736">
            <v>0</v>
          </cell>
          <cell r="J736">
            <v>0</v>
          </cell>
          <cell r="K736">
            <v>0</v>
          </cell>
          <cell r="L736">
            <v>0</v>
          </cell>
          <cell r="M736">
            <v>0</v>
          </cell>
          <cell r="N736">
            <v>210.42406578536466</v>
          </cell>
        </row>
        <row r="737">
          <cell r="A737" t="str">
            <v>Plomeros</v>
          </cell>
          <cell r="B737" t="str">
            <v>M. O.1070-6 [6] Tub. alcant., 24"</v>
          </cell>
          <cell r="C737" t="str">
            <v>ml</v>
          </cell>
          <cell r="D737">
            <v>15.74</v>
          </cell>
          <cell r="E737">
            <v>1</v>
          </cell>
          <cell r="F737">
            <v>0</v>
          </cell>
          <cell r="G737">
            <v>4</v>
          </cell>
          <cell r="H737">
            <v>0</v>
          </cell>
          <cell r="I737">
            <v>0</v>
          </cell>
          <cell r="J737">
            <v>0</v>
          </cell>
          <cell r="K737">
            <v>0</v>
          </cell>
          <cell r="L737">
            <v>0</v>
          </cell>
          <cell r="M737">
            <v>0</v>
          </cell>
          <cell r="N737">
            <v>296.38510409539612</v>
          </cell>
        </row>
        <row r="738">
          <cell r="A738" t="str">
            <v>Plomeros</v>
          </cell>
          <cell r="B738" t="str">
            <v>M. O.1070-7 [7] Tub. alcant., 30"</v>
          </cell>
          <cell r="C738" t="str">
            <v>ml</v>
          </cell>
          <cell r="D738">
            <v>10.9</v>
          </cell>
          <cell r="E738">
            <v>1</v>
          </cell>
          <cell r="F738">
            <v>0</v>
          </cell>
          <cell r="G738">
            <v>4</v>
          </cell>
          <cell r="H738">
            <v>0</v>
          </cell>
          <cell r="I738">
            <v>0</v>
          </cell>
          <cell r="J738">
            <v>0</v>
          </cell>
          <cell r="K738">
            <v>0</v>
          </cell>
          <cell r="L738">
            <v>0</v>
          </cell>
          <cell r="M738">
            <v>0</v>
          </cell>
          <cell r="N738">
            <v>427.99096683133348</v>
          </cell>
        </row>
        <row r="739">
          <cell r="A739" t="str">
            <v>Plomeros</v>
          </cell>
          <cell r="B739" t="str">
            <v>M. O.1070-8 [8] Tub. alcant., 36"</v>
          </cell>
          <cell r="C739" t="str">
            <v>ml</v>
          </cell>
          <cell r="D739">
            <v>9.3800000000000008</v>
          </cell>
          <cell r="E739">
            <v>1</v>
          </cell>
          <cell r="F739">
            <v>0</v>
          </cell>
          <cell r="G739">
            <v>4</v>
          </cell>
          <cell r="H739">
            <v>0</v>
          </cell>
          <cell r="I739">
            <v>0</v>
          </cell>
          <cell r="J739">
            <v>0</v>
          </cell>
          <cell r="K739">
            <v>0</v>
          </cell>
          <cell r="L739">
            <v>0</v>
          </cell>
          <cell r="M739">
            <v>0</v>
          </cell>
          <cell r="N739">
            <v>497.34557979334056</v>
          </cell>
        </row>
        <row r="740">
          <cell r="A740" t="str">
            <v>Plomeros</v>
          </cell>
          <cell r="B740" t="str">
            <v xml:space="preserve">M.O. PLOMERÍA (TUB. ALCANTARILLADO SANIT. Y PLUVIAL PROF. MAYOR DE 3.00 M.)  </v>
          </cell>
          <cell r="N740" t="str">
            <v>P. A.</v>
          </cell>
        </row>
        <row r="741">
          <cell r="A741" t="str">
            <v>Plomeros</v>
          </cell>
          <cell r="B741" t="str">
            <v>M. O.1071-1 [1] Tub. alcant., 6"</v>
          </cell>
          <cell r="C741" t="str">
            <v>ml</v>
          </cell>
          <cell r="D741">
            <v>37.229999999999997</v>
          </cell>
          <cell r="E741">
            <v>1</v>
          </cell>
          <cell r="F741">
            <v>0</v>
          </cell>
          <cell r="G741">
            <v>2</v>
          </cell>
          <cell r="H741">
            <v>0</v>
          </cell>
          <cell r="I741">
            <v>0</v>
          </cell>
          <cell r="J741">
            <v>0</v>
          </cell>
          <cell r="K741">
            <v>0</v>
          </cell>
          <cell r="L741">
            <v>0</v>
          </cell>
          <cell r="M741">
            <v>0</v>
          </cell>
          <cell r="N741">
            <v>85.738672286617444</v>
          </cell>
        </row>
        <row r="742">
          <cell r="A742" t="str">
            <v>Plomeros</v>
          </cell>
          <cell r="B742" t="str">
            <v>M. O.1071-2 [2] Tub. alcant., 8"</v>
          </cell>
          <cell r="C742" t="str">
            <v>ml</v>
          </cell>
          <cell r="D742">
            <v>31.82</v>
          </cell>
          <cell r="E742">
            <v>1</v>
          </cell>
          <cell r="F742">
            <v>0</v>
          </cell>
          <cell r="G742">
            <v>2</v>
          </cell>
          <cell r="H742">
            <v>0</v>
          </cell>
          <cell r="I742">
            <v>0</v>
          </cell>
          <cell r="J742">
            <v>0</v>
          </cell>
          <cell r="K742">
            <v>0</v>
          </cell>
          <cell r="L742">
            <v>0</v>
          </cell>
          <cell r="M742">
            <v>0</v>
          </cell>
          <cell r="N742">
            <v>100.31586326935158</v>
          </cell>
        </row>
        <row r="743">
          <cell r="A743" t="str">
            <v>Plomeros</v>
          </cell>
          <cell r="B743" t="str">
            <v>M. O.1071-3 [3] Tub. alcant., 12"</v>
          </cell>
          <cell r="C743" t="str">
            <v>ml</v>
          </cell>
          <cell r="D743">
            <v>41.13</v>
          </cell>
          <cell r="E743">
            <v>1</v>
          </cell>
          <cell r="F743">
            <v>0</v>
          </cell>
          <cell r="G743">
            <v>4</v>
          </cell>
          <cell r="H743">
            <v>0</v>
          </cell>
          <cell r="I743">
            <v>0</v>
          </cell>
          <cell r="J743">
            <v>0</v>
          </cell>
          <cell r="K743">
            <v>0</v>
          </cell>
          <cell r="L743">
            <v>0</v>
          </cell>
          <cell r="M743">
            <v>0</v>
          </cell>
          <cell r="N743">
            <v>113.42332940582384</v>
          </cell>
        </row>
        <row r="744">
          <cell r="A744" t="str">
            <v>Plomeros</v>
          </cell>
          <cell r="B744" t="str">
            <v>M. O.1071-4 [4] Tub. alcant., 15"</v>
          </cell>
          <cell r="C744" t="str">
            <v>ml</v>
          </cell>
          <cell r="D744">
            <v>34</v>
          </cell>
          <cell r="E744">
            <v>1</v>
          </cell>
          <cell r="F744">
            <v>0</v>
          </cell>
          <cell r="G744">
            <v>4</v>
          </cell>
          <cell r="H744">
            <v>0</v>
          </cell>
          <cell r="I744">
            <v>0</v>
          </cell>
          <cell r="J744">
            <v>0</v>
          </cell>
          <cell r="K744">
            <v>0</v>
          </cell>
          <cell r="L744">
            <v>0</v>
          </cell>
          <cell r="M744">
            <v>0</v>
          </cell>
          <cell r="N744">
            <v>137.20886877828045</v>
          </cell>
        </row>
        <row r="745">
          <cell r="A745" t="str">
            <v>Plomeros</v>
          </cell>
          <cell r="B745" t="str">
            <v>M. O.1071-5 [5] Tub. alcant., 21"</v>
          </cell>
          <cell r="C745" t="str">
            <v>ml</v>
          </cell>
          <cell r="D745">
            <v>18.89</v>
          </cell>
          <cell r="E745">
            <v>1</v>
          </cell>
          <cell r="F745">
            <v>0</v>
          </cell>
          <cell r="G745">
            <v>4</v>
          </cell>
          <cell r="H745">
            <v>0</v>
          </cell>
          <cell r="I745">
            <v>0</v>
          </cell>
          <cell r="J745">
            <v>0</v>
          </cell>
          <cell r="K745">
            <v>0</v>
          </cell>
          <cell r="L745">
            <v>0</v>
          </cell>
          <cell r="M745">
            <v>0</v>
          </cell>
          <cell r="N745">
            <v>246.96143665757197</v>
          </cell>
        </row>
        <row r="746">
          <cell r="A746" t="str">
            <v>Plomeros</v>
          </cell>
          <cell r="B746" t="str">
            <v>M. O.1071-6 [6] Tub. alcant., 24"</v>
          </cell>
          <cell r="C746" t="str">
            <v>ml</v>
          </cell>
          <cell r="D746">
            <v>12.14</v>
          </cell>
          <cell r="E746">
            <v>1</v>
          </cell>
          <cell r="F746">
            <v>0</v>
          </cell>
          <cell r="G746">
            <v>4</v>
          </cell>
          <cell r="H746">
            <v>0</v>
          </cell>
          <cell r="I746">
            <v>0</v>
          </cell>
          <cell r="J746">
            <v>0</v>
          </cell>
          <cell r="K746">
            <v>0</v>
          </cell>
          <cell r="L746">
            <v>0</v>
          </cell>
          <cell r="M746">
            <v>0</v>
          </cell>
          <cell r="N746">
            <v>384.27525028513463</v>
          </cell>
        </row>
        <row r="747">
          <cell r="A747" t="str">
            <v>Plomeros</v>
          </cell>
          <cell r="B747" t="str">
            <v>M. O.1071-7 [7] Tub. alcant., 30"</v>
          </cell>
          <cell r="C747" t="str">
            <v>ml</v>
          </cell>
          <cell r="D747">
            <v>9.3800000000000008</v>
          </cell>
          <cell r="E747">
            <v>1</v>
          </cell>
          <cell r="F747">
            <v>0</v>
          </cell>
          <cell r="G747">
            <v>4</v>
          </cell>
          <cell r="H747">
            <v>0</v>
          </cell>
          <cell r="I747">
            <v>0</v>
          </cell>
          <cell r="J747">
            <v>0</v>
          </cell>
          <cell r="K747">
            <v>0</v>
          </cell>
          <cell r="L747">
            <v>0</v>
          </cell>
          <cell r="M747">
            <v>0</v>
          </cell>
          <cell r="N747">
            <v>497.34557979334056</v>
          </cell>
        </row>
        <row r="748">
          <cell r="A748" t="str">
            <v>Plomeros</v>
          </cell>
          <cell r="B748" t="str">
            <v>M. O.1071-8 [8] Tub. alcant., 36"</v>
          </cell>
          <cell r="C748" t="str">
            <v>ml</v>
          </cell>
          <cell r="D748">
            <v>7.35</v>
          </cell>
          <cell r="E748">
            <v>1</v>
          </cell>
          <cell r="F748">
            <v>0</v>
          </cell>
          <cell r="G748">
            <v>4</v>
          </cell>
          <cell r="H748">
            <v>0</v>
          </cell>
          <cell r="I748">
            <v>0</v>
          </cell>
          <cell r="J748">
            <v>0</v>
          </cell>
          <cell r="K748">
            <v>0</v>
          </cell>
          <cell r="L748">
            <v>0</v>
          </cell>
          <cell r="M748">
            <v>0</v>
          </cell>
          <cell r="N748">
            <v>634.70769230769179</v>
          </cell>
        </row>
        <row r="749">
          <cell r="A749" t="str">
            <v>Plomeros</v>
          </cell>
          <cell r="B749" t="str">
            <v xml:space="preserve">M.O. PLOMERÍA (TUB. ASBESTO CEMENTO)  </v>
          </cell>
          <cell r="N749" t="str">
            <v>P. A.</v>
          </cell>
        </row>
        <row r="750">
          <cell r="A750" t="str">
            <v>Plomeros</v>
          </cell>
          <cell r="B750" t="str">
            <v>M. O.1072-1 [1] Tub. 3" asbesto cemento</v>
          </cell>
          <cell r="C750" t="str">
            <v>ml</v>
          </cell>
          <cell r="D750">
            <v>84.38</v>
          </cell>
          <cell r="E750">
            <v>1</v>
          </cell>
          <cell r="F750">
            <v>0</v>
          </cell>
          <cell r="G750">
            <v>1</v>
          </cell>
          <cell r="H750">
            <v>0</v>
          </cell>
          <cell r="I750">
            <v>0</v>
          </cell>
          <cell r="J750">
            <v>0</v>
          </cell>
          <cell r="K750">
            <v>0</v>
          </cell>
          <cell r="L750">
            <v>0</v>
          </cell>
          <cell r="M750">
            <v>0</v>
          </cell>
          <cell r="N750">
            <v>29.100798585155058</v>
          </cell>
        </row>
        <row r="751">
          <cell r="A751" t="str">
            <v>Plomeros</v>
          </cell>
          <cell r="B751" t="str">
            <v>M. O.1072-2 [2] Tub. 4" asbesto cemento</v>
          </cell>
          <cell r="C751" t="str">
            <v>ml</v>
          </cell>
          <cell r="D751">
            <v>84.38</v>
          </cell>
          <cell r="E751">
            <v>1</v>
          </cell>
          <cell r="F751">
            <v>0</v>
          </cell>
          <cell r="G751">
            <v>1</v>
          </cell>
          <cell r="H751">
            <v>0</v>
          </cell>
          <cell r="I751">
            <v>0</v>
          </cell>
          <cell r="J751">
            <v>0</v>
          </cell>
          <cell r="K751">
            <v>0</v>
          </cell>
          <cell r="L751">
            <v>0</v>
          </cell>
          <cell r="M751">
            <v>0</v>
          </cell>
          <cell r="N751">
            <v>29.100798585155058</v>
          </cell>
        </row>
        <row r="752">
          <cell r="A752" t="str">
            <v>Plomeros</v>
          </cell>
          <cell r="B752" t="str">
            <v>M. O.1072-3 [3] Tub. 6" asbesto cemento</v>
          </cell>
          <cell r="C752" t="str">
            <v>ml</v>
          </cell>
          <cell r="D752">
            <v>61.36</v>
          </cell>
          <cell r="E752">
            <v>1</v>
          </cell>
          <cell r="F752">
            <v>0</v>
          </cell>
          <cell r="G752">
            <v>1</v>
          </cell>
          <cell r="H752">
            <v>0</v>
          </cell>
          <cell r="I752">
            <v>0</v>
          </cell>
          <cell r="J752">
            <v>0</v>
          </cell>
          <cell r="K752">
            <v>0</v>
          </cell>
          <cell r="L752">
            <v>0</v>
          </cell>
          <cell r="M752">
            <v>0</v>
          </cell>
          <cell r="N752">
            <v>40.01834068799517</v>
          </cell>
        </row>
        <row r="753">
          <cell r="A753" t="str">
            <v>Plomeros</v>
          </cell>
          <cell r="B753" t="str">
            <v>M. O.1072-4 [4] Tub. 8" asbesto cemento</v>
          </cell>
          <cell r="C753" t="str">
            <v>ml</v>
          </cell>
          <cell r="D753">
            <v>50</v>
          </cell>
          <cell r="E753">
            <v>1</v>
          </cell>
          <cell r="F753">
            <v>0</v>
          </cell>
          <cell r="G753">
            <v>1</v>
          </cell>
          <cell r="H753">
            <v>0</v>
          </cell>
          <cell r="I753">
            <v>0</v>
          </cell>
          <cell r="J753">
            <v>0</v>
          </cell>
          <cell r="K753">
            <v>0</v>
          </cell>
          <cell r="L753">
            <v>0</v>
          </cell>
          <cell r="M753">
            <v>0</v>
          </cell>
          <cell r="N753">
            <v>49.110507692307671</v>
          </cell>
        </row>
        <row r="754">
          <cell r="A754" t="str">
            <v>Plomeros</v>
          </cell>
          <cell r="B754" t="str">
            <v>M. O.1072-5 [5] Tub. 12" asbesto cemento</v>
          </cell>
          <cell r="C754" t="str">
            <v>ml</v>
          </cell>
          <cell r="D754">
            <v>77.27</v>
          </cell>
          <cell r="E754">
            <v>1</v>
          </cell>
          <cell r="F754">
            <v>0</v>
          </cell>
          <cell r="G754">
            <v>4</v>
          </cell>
          <cell r="H754">
            <v>0</v>
          </cell>
          <cell r="I754">
            <v>0</v>
          </cell>
          <cell r="J754">
            <v>0</v>
          </cell>
          <cell r="K754">
            <v>0</v>
          </cell>
          <cell r="L754">
            <v>0</v>
          </cell>
          <cell r="M754">
            <v>0</v>
          </cell>
          <cell r="N754">
            <v>60.37403311067083</v>
          </cell>
        </row>
        <row r="755">
          <cell r="A755" t="str">
            <v>Plomeros</v>
          </cell>
          <cell r="B755" t="str">
            <v>M. O.1072-6 [6] Tub. 16" asbesto cemento</v>
          </cell>
          <cell r="C755" t="str">
            <v>ml</v>
          </cell>
          <cell r="D755">
            <v>46.36</v>
          </cell>
          <cell r="E755">
            <v>1</v>
          </cell>
          <cell r="F755">
            <v>0</v>
          </cell>
          <cell r="G755">
            <v>4</v>
          </cell>
          <cell r="H755">
            <v>0</v>
          </cell>
          <cell r="I755">
            <v>0</v>
          </cell>
          <cell r="J755">
            <v>0</v>
          </cell>
          <cell r="K755">
            <v>0</v>
          </cell>
          <cell r="L755">
            <v>0</v>
          </cell>
          <cell r="M755">
            <v>0</v>
          </cell>
          <cell r="N755">
            <v>100.62772947501153</v>
          </cell>
        </row>
        <row r="756">
          <cell r="A756" t="str">
            <v>Plomeros</v>
          </cell>
          <cell r="B756" t="str">
            <v>M. O.1072-7 [7] Tub. 20" asbesto cemento</v>
          </cell>
          <cell r="C756" t="str">
            <v>ml</v>
          </cell>
          <cell r="D756">
            <v>36.96</v>
          </cell>
          <cell r="E756">
            <v>1</v>
          </cell>
          <cell r="F756">
            <v>0</v>
          </cell>
          <cell r="G756">
            <v>4</v>
          </cell>
          <cell r="H756">
            <v>0</v>
          </cell>
          <cell r="I756">
            <v>0</v>
          </cell>
          <cell r="J756">
            <v>0</v>
          </cell>
          <cell r="K756">
            <v>0</v>
          </cell>
          <cell r="L756">
            <v>0</v>
          </cell>
          <cell r="M756">
            <v>0</v>
          </cell>
          <cell r="N756">
            <v>126.22027972027962</v>
          </cell>
        </row>
        <row r="757">
          <cell r="A757" t="str">
            <v>Plomeros</v>
          </cell>
          <cell r="B757" t="str">
            <v xml:space="preserve">M.O. PLOMERÍA (TUB. GALVANIZADA)  </v>
          </cell>
          <cell r="N757" t="str">
            <v>P. A.</v>
          </cell>
        </row>
        <row r="758">
          <cell r="A758" t="str">
            <v>Plomeros</v>
          </cell>
          <cell r="B758" t="str">
            <v>M. O.1073-1 [1] Tub. ½" galv.</v>
          </cell>
          <cell r="C758" t="str">
            <v>ml</v>
          </cell>
          <cell r="D758">
            <v>150</v>
          </cell>
          <cell r="E758">
            <v>1</v>
          </cell>
          <cell r="F758">
            <v>0</v>
          </cell>
          <cell r="G758">
            <v>1</v>
          </cell>
          <cell r="H758">
            <v>0</v>
          </cell>
          <cell r="I758">
            <v>0</v>
          </cell>
          <cell r="J758">
            <v>0</v>
          </cell>
          <cell r="K758">
            <v>0</v>
          </cell>
          <cell r="L758">
            <v>0</v>
          </cell>
          <cell r="M758">
            <v>0</v>
          </cell>
          <cell r="N758">
            <v>16.370169230769225</v>
          </cell>
        </row>
        <row r="759">
          <cell r="A759" t="str">
            <v>Plomeros</v>
          </cell>
          <cell r="B759" t="str">
            <v>M. O.1073-2 [2] Tub. ¾" galv.</v>
          </cell>
          <cell r="C759" t="str">
            <v>ml</v>
          </cell>
          <cell r="D759">
            <v>122.73</v>
          </cell>
          <cell r="E759">
            <v>1</v>
          </cell>
          <cell r="F759">
            <v>0</v>
          </cell>
          <cell r="G759">
            <v>1</v>
          </cell>
          <cell r="H759">
            <v>0</v>
          </cell>
          <cell r="I759">
            <v>0</v>
          </cell>
          <cell r="J759">
            <v>0</v>
          </cell>
          <cell r="K759">
            <v>0</v>
          </cell>
          <cell r="L759">
            <v>0</v>
          </cell>
          <cell r="M759">
            <v>0</v>
          </cell>
          <cell r="N759">
            <v>20.007540003384531</v>
          </cell>
        </row>
        <row r="760">
          <cell r="A760" t="str">
            <v>Plomeros</v>
          </cell>
          <cell r="B760" t="str">
            <v>M. O.1073-3 [3] Tub. 1"  a 1 ½" galv.</v>
          </cell>
          <cell r="C760" t="str">
            <v>ml</v>
          </cell>
          <cell r="D760">
            <v>84.38</v>
          </cell>
          <cell r="E760">
            <v>1</v>
          </cell>
          <cell r="F760">
            <v>0</v>
          </cell>
          <cell r="G760">
            <v>1</v>
          </cell>
          <cell r="H760">
            <v>0</v>
          </cell>
          <cell r="I760">
            <v>0</v>
          </cell>
          <cell r="J760">
            <v>0</v>
          </cell>
          <cell r="K760">
            <v>0</v>
          </cell>
          <cell r="L760">
            <v>0</v>
          </cell>
          <cell r="M760">
            <v>0</v>
          </cell>
          <cell r="N760">
            <v>29.100798585155058</v>
          </cell>
        </row>
        <row r="761">
          <cell r="A761" t="str">
            <v>Plomeros</v>
          </cell>
          <cell r="B761" t="str">
            <v>M. O.1073-4 [4] Tub. 2" galv.</v>
          </cell>
          <cell r="C761" t="str">
            <v>ml</v>
          </cell>
          <cell r="D761">
            <v>67.5</v>
          </cell>
          <cell r="E761">
            <v>1</v>
          </cell>
          <cell r="F761">
            <v>0</v>
          </cell>
          <cell r="G761">
            <v>1</v>
          </cell>
          <cell r="H761">
            <v>0</v>
          </cell>
          <cell r="I761">
            <v>0</v>
          </cell>
          <cell r="J761">
            <v>0</v>
          </cell>
          <cell r="K761">
            <v>0</v>
          </cell>
          <cell r="L761">
            <v>0</v>
          </cell>
          <cell r="M761">
            <v>0</v>
          </cell>
          <cell r="N761">
            <v>36.378153846153836</v>
          </cell>
        </row>
        <row r="762">
          <cell r="A762" t="str">
            <v>Plomeros</v>
          </cell>
          <cell r="B762" t="str">
            <v>M. O.1073-5 [5] Tub. 2 ½" galv.</v>
          </cell>
          <cell r="C762" t="str">
            <v>ml</v>
          </cell>
          <cell r="D762">
            <v>56.25</v>
          </cell>
          <cell r="E762">
            <v>1</v>
          </cell>
          <cell r="F762">
            <v>0</v>
          </cell>
          <cell r="G762">
            <v>1</v>
          </cell>
          <cell r="H762">
            <v>0</v>
          </cell>
          <cell r="I762">
            <v>0</v>
          </cell>
          <cell r="J762">
            <v>0</v>
          </cell>
          <cell r="K762">
            <v>0</v>
          </cell>
          <cell r="L762">
            <v>0</v>
          </cell>
          <cell r="M762">
            <v>0</v>
          </cell>
          <cell r="N762">
            <v>43.653784615384602</v>
          </cell>
        </row>
        <row r="763">
          <cell r="A763" t="str">
            <v>Plomeros</v>
          </cell>
          <cell r="B763" t="str">
            <v>M. O.1073-6 [6] Tub. 3" galv.</v>
          </cell>
          <cell r="C763" t="str">
            <v>ml</v>
          </cell>
          <cell r="D763">
            <v>50</v>
          </cell>
          <cell r="E763">
            <v>1</v>
          </cell>
          <cell r="F763">
            <v>0</v>
          </cell>
          <cell r="G763">
            <v>1</v>
          </cell>
          <cell r="H763">
            <v>0</v>
          </cell>
          <cell r="I763">
            <v>0</v>
          </cell>
          <cell r="J763">
            <v>0</v>
          </cell>
          <cell r="K763">
            <v>0</v>
          </cell>
          <cell r="L763">
            <v>0</v>
          </cell>
          <cell r="M763">
            <v>0</v>
          </cell>
          <cell r="N763">
            <v>49.110507692307671</v>
          </cell>
        </row>
        <row r="764">
          <cell r="A764" t="str">
            <v>Plomeros</v>
          </cell>
          <cell r="B764" t="str">
            <v>M. O.1073-7 [7] Tub. 4" galv.</v>
          </cell>
          <cell r="C764" t="str">
            <v>ml</v>
          </cell>
          <cell r="D764">
            <v>40.909999999999997</v>
          </cell>
          <cell r="E764">
            <v>1</v>
          </cell>
          <cell r="F764">
            <v>0</v>
          </cell>
          <cell r="G764">
            <v>1</v>
          </cell>
          <cell r="H764">
            <v>0</v>
          </cell>
          <cell r="I764">
            <v>0</v>
          </cell>
          <cell r="J764">
            <v>0</v>
          </cell>
          <cell r="K764">
            <v>0</v>
          </cell>
          <cell r="L764">
            <v>0</v>
          </cell>
          <cell r="M764">
            <v>0</v>
          </cell>
          <cell r="N764">
            <v>60.022620010153602</v>
          </cell>
        </row>
        <row r="765">
          <cell r="A765" t="str">
            <v>Plomeros</v>
          </cell>
          <cell r="B765" t="str">
            <v>M. O.1073-8 [8] Tub. 6" galv.</v>
          </cell>
          <cell r="C765" t="str">
            <v>ml</v>
          </cell>
          <cell r="D765">
            <v>32.14</v>
          </cell>
          <cell r="E765">
            <v>1</v>
          </cell>
          <cell r="F765">
            <v>0</v>
          </cell>
          <cell r="G765">
            <v>1</v>
          </cell>
          <cell r="H765">
            <v>0</v>
          </cell>
          <cell r="I765">
            <v>0</v>
          </cell>
          <cell r="J765">
            <v>0</v>
          </cell>
          <cell r="K765">
            <v>0</v>
          </cell>
          <cell r="L765">
            <v>0</v>
          </cell>
          <cell r="M765">
            <v>0</v>
          </cell>
          <cell r="N765">
            <v>76.400914269302547</v>
          </cell>
        </row>
        <row r="766">
          <cell r="A766" t="str">
            <v>Plomeros</v>
          </cell>
          <cell r="B766" t="str">
            <v>M. O.1073-9 [9] Tub. 8" galv.</v>
          </cell>
          <cell r="C766" t="str">
            <v>ml</v>
          </cell>
          <cell r="D766">
            <v>28.72</v>
          </cell>
          <cell r="E766">
            <v>1</v>
          </cell>
          <cell r="F766">
            <v>0</v>
          </cell>
          <cell r="G766">
            <v>1</v>
          </cell>
          <cell r="H766">
            <v>0</v>
          </cell>
          <cell r="I766">
            <v>0</v>
          </cell>
          <cell r="J766">
            <v>0</v>
          </cell>
          <cell r="K766">
            <v>0</v>
          </cell>
          <cell r="L766">
            <v>0</v>
          </cell>
          <cell r="M766">
            <v>0</v>
          </cell>
          <cell r="N766">
            <v>85.4987947289479</v>
          </cell>
        </row>
        <row r="767">
          <cell r="A767" t="str">
            <v>Plomeros</v>
          </cell>
          <cell r="B767" t="str">
            <v>M. O.1073-10 [10] Tub. 10" galv.</v>
          </cell>
          <cell r="C767" t="str">
            <v>ml</v>
          </cell>
          <cell r="D767">
            <v>49.04</v>
          </cell>
          <cell r="E767">
            <v>1</v>
          </cell>
          <cell r="F767">
            <v>0</v>
          </cell>
          <cell r="G767">
            <v>4</v>
          </cell>
          <cell r="H767">
            <v>0</v>
          </cell>
          <cell r="I767">
            <v>0</v>
          </cell>
          <cell r="J767">
            <v>0</v>
          </cell>
          <cell r="K767">
            <v>0</v>
          </cell>
          <cell r="L767">
            <v>0</v>
          </cell>
          <cell r="M767">
            <v>0</v>
          </cell>
          <cell r="N767">
            <v>95.128497929476652</v>
          </cell>
        </row>
        <row r="768">
          <cell r="A768" t="str">
            <v>Plomeros</v>
          </cell>
          <cell r="B768" t="str">
            <v>M. O.1073-11 [11] Tub. 12" galv.</v>
          </cell>
          <cell r="C768" t="str">
            <v>ml</v>
          </cell>
          <cell r="D768" t="str">
            <v>P. A.</v>
          </cell>
          <cell r="E768">
            <v>0</v>
          </cell>
          <cell r="F768">
            <v>0</v>
          </cell>
          <cell r="G768">
            <v>0</v>
          </cell>
          <cell r="H768">
            <v>0</v>
          </cell>
          <cell r="I768">
            <v>0</v>
          </cell>
          <cell r="J768">
            <v>0</v>
          </cell>
          <cell r="K768">
            <v>0</v>
          </cell>
          <cell r="L768">
            <v>0</v>
          </cell>
          <cell r="M768">
            <v>0</v>
          </cell>
          <cell r="N768" t="str">
            <v>P. A.</v>
          </cell>
        </row>
        <row r="769">
          <cell r="A769" t="str">
            <v>Plomeros</v>
          </cell>
          <cell r="B769" t="str">
            <v xml:space="preserve">M.O. PLOMERÍA (TUB. HIERRO FUNDIDO O ACERO)  </v>
          </cell>
          <cell r="N769" t="str">
            <v>P. A.</v>
          </cell>
        </row>
        <row r="770">
          <cell r="A770" t="str">
            <v>Plomeros</v>
          </cell>
          <cell r="B770" t="str">
            <v>M. O.1074-1 [1] Tub. 3" hierro fundido o acero</v>
          </cell>
          <cell r="C770" t="str">
            <v>ml</v>
          </cell>
          <cell r="D770">
            <v>50</v>
          </cell>
          <cell r="E770">
            <v>1</v>
          </cell>
          <cell r="F770">
            <v>0</v>
          </cell>
          <cell r="G770">
            <v>1</v>
          </cell>
          <cell r="H770">
            <v>0</v>
          </cell>
          <cell r="I770">
            <v>0</v>
          </cell>
          <cell r="J770">
            <v>0</v>
          </cell>
          <cell r="K770">
            <v>0</v>
          </cell>
          <cell r="L770">
            <v>0</v>
          </cell>
          <cell r="M770">
            <v>0</v>
          </cell>
          <cell r="N770">
            <v>49.110507692307671</v>
          </cell>
        </row>
        <row r="771">
          <cell r="A771" t="str">
            <v>Plomeros</v>
          </cell>
          <cell r="B771" t="str">
            <v>M. O.1074-2 [2] Tub. 4" hierro fundido o acero</v>
          </cell>
          <cell r="C771" t="str">
            <v>ml</v>
          </cell>
          <cell r="D771">
            <v>40.909999999999997</v>
          </cell>
          <cell r="E771">
            <v>1</v>
          </cell>
          <cell r="F771">
            <v>0</v>
          </cell>
          <cell r="G771">
            <v>1</v>
          </cell>
          <cell r="H771">
            <v>0</v>
          </cell>
          <cell r="I771">
            <v>0</v>
          </cell>
          <cell r="J771">
            <v>0</v>
          </cell>
          <cell r="K771">
            <v>0</v>
          </cell>
          <cell r="L771">
            <v>0</v>
          </cell>
          <cell r="M771">
            <v>0</v>
          </cell>
          <cell r="N771">
            <v>60.022620010153602</v>
          </cell>
        </row>
        <row r="772">
          <cell r="A772" t="str">
            <v>Plomeros</v>
          </cell>
          <cell r="B772" t="str">
            <v>M. O.1074-3 [3] Tub. 6" hierro fundido o acero</v>
          </cell>
          <cell r="C772" t="str">
            <v>ml</v>
          </cell>
          <cell r="D772">
            <v>32.14</v>
          </cell>
          <cell r="E772">
            <v>1</v>
          </cell>
          <cell r="F772">
            <v>0</v>
          </cell>
          <cell r="G772">
            <v>1</v>
          </cell>
          <cell r="H772">
            <v>0</v>
          </cell>
          <cell r="I772">
            <v>0</v>
          </cell>
          <cell r="J772">
            <v>0</v>
          </cell>
          <cell r="K772">
            <v>0</v>
          </cell>
          <cell r="L772">
            <v>0</v>
          </cell>
          <cell r="M772">
            <v>0</v>
          </cell>
          <cell r="N772">
            <v>76.400914269302547</v>
          </cell>
        </row>
        <row r="773">
          <cell r="A773" t="str">
            <v>Plomeros</v>
          </cell>
          <cell r="B773" t="str">
            <v>M. O.1074-4 [4] Tub. 8" hierro fundido o acero</v>
          </cell>
          <cell r="C773" t="str">
            <v>ml</v>
          </cell>
          <cell r="D773">
            <v>28.72</v>
          </cell>
          <cell r="E773">
            <v>1</v>
          </cell>
          <cell r="F773">
            <v>0</v>
          </cell>
          <cell r="G773">
            <v>1</v>
          </cell>
          <cell r="H773">
            <v>0</v>
          </cell>
          <cell r="I773">
            <v>0</v>
          </cell>
          <cell r="J773">
            <v>0</v>
          </cell>
          <cell r="K773">
            <v>0</v>
          </cell>
          <cell r="L773">
            <v>0</v>
          </cell>
          <cell r="M773">
            <v>0</v>
          </cell>
          <cell r="N773">
            <v>85.4987947289479</v>
          </cell>
        </row>
        <row r="774">
          <cell r="A774" t="str">
            <v>Plomeros</v>
          </cell>
          <cell r="B774" t="str">
            <v>M. O.1074-5 [5] Tub. 10" hierro fundido o acero</v>
          </cell>
          <cell r="C774" t="str">
            <v>ml</v>
          </cell>
          <cell r="D774">
            <v>39.85</v>
          </cell>
          <cell r="E774">
            <v>1</v>
          </cell>
          <cell r="F774">
            <v>0</v>
          </cell>
          <cell r="G774">
            <v>4</v>
          </cell>
          <cell r="H774">
            <v>0</v>
          </cell>
          <cell r="I774">
            <v>0</v>
          </cell>
          <cell r="J774">
            <v>0</v>
          </cell>
          <cell r="K774">
            <v>0</v>
          </cell>
          <cell r="L774">
            <v>0</v>
          </cell>
          <cell r="M774">
            <v>0</v>
          </cell>
          <cell r="N774">
            <v>117.06653797895946</v>
          </cell>
        </row>
        <row r="775">
          <cell r="A775" t="str">
            <v>Plomeros</v>
          </cell>
          <cell r="B775" t="str">
            <v>M. O.1074-6 [6] Tub. 12" hierro fundido o acero</v>
          </cell>
          <cell r="C775" t="str">
            <v>ml</v>
          </cell>
          <cell r="D775">
            <v>25.76</v>
          </cell>
          <cell r="E775">
            <v>1</v>
          </cell>
          <cell r="F775">
            <v>0</v>
          </cell>
          <cell r="G775">
            <v>4</v>
          </cell>
          <cell r="H775">
            <v>0</v>
          </cell>
          <cell r="I775">
            <v>0</v>
          </cell>
          <cell r="J775">
            <v>0</v>
          </cell>
          <cell r="K775">
            <v>0</v>
          </cell>
          <cell r="L775">
            <v>0</v>
          </cell>
          <cell r="M775">
            <v>0</v>
          </cell>
          <cell r="N775">
            <v>181.09866220735771</v>
          </cell>
        </row>
        <row r="776">
          <cell r="A776" t="str">
            <v>Plomeros</v>
          </cell>
          <cell r="B776" t="str">
            <v xml:space="preserve">M.O. PLOMERÍA (TUB. PVC)  </v>
          </cell>
          <cell r="N776" t="str">
            <v>P. A.</v>
          </cell>
        </row>
        <row r="777">
          <cell r="A777" t="str">
            <v>Plomeros</v>
          </cell>
          <cell r="B777" t="str">
            <v>M. O.1075-1 [1] Tub. ½" pvc y ¾" pvc</v>
          </cell>
          <cell r="C777" t="str">
            <v>ml</v>
          </cell>
          <cell r="D777">
            <v>369.86</v>
          </cell>
          <cell r="E777">
            <v>1</v>
          </cell>
          <cell r="F777">
            <v>0</v>
          </cell>
          <cell r="G777">
            <v>1</v>
          </cell>
          <cell r="H777">
            <v>0</v>
          </cell>
          <cell r="I777">
            <v>0</v>
          </cell>
          <cell r="J777">
            <v>0</v>
          </cell>
          <cell r="K777">
            <v>0</v>
          </cell>
          <cell r="L777">
            <v>0</v>
          </cell>
          <cell r="M777">
            <v>0</v>
          </cell>
          <cell r="N777">
            <v>6.6390671730259658</v>
          </cell>
        </row>
        <row r="778">
          <cell r="A778" t="str">
            <v>Plomeros</v>
          </cell>
          <cell r="B778" t="str">
            <v>M. O.1075-2 [2] Tub. ¾" pvc</v>
          </cell>
          <cell r="C778" t="str">
            <v>ml</v>
          </cell>
          <cell r="D778">
            <v>184.93</v>
          </cell>
          <cell r="E778">
            <v>1</v>
          </cell>
          <cell r="F778">
            <v>0</v>
          </cell>
          <cell r="G778">
            <v>1</v>
          </cell>
          <cell r="H778">
            <v>0</v>
          </cell>
          <cell r="I778">
            <v>0</v>
          </cell>
          <cell r="J778">
            <v>0</v>
          </cell>
          <cell r="K778">
            <v>0</v>
          </cell>
          <cell r="L778">
            <v>0</v>
          </cell>
          <cell r="M778">
            <v>0</v>
          </cell>
          <cell r="N778">
            <v>13.278134346051932</v>
          </cell>
        </row>
        <row r="779">
          <cell r="A779" t="str">
            <v>Plomeros</v>
          </cell>
          <cell r="B779" t="str">
            <v>M. O.1075-3 [3] Tub. 1 ¼" y 1 ½" pvc</v>
          </cell>
          <cell r="C779" t="str">
            <v>ml</v>
          </cell>
          <cell r="D779">
            <v>147.86000000000001</v>
          </cell>
          <cell r="E779">
            <v>1</v>
          </cell>
          <cell r="F779">
            <v>0</v>
          </cell>
          <cell r="G779">
            <v>1</v>
          </cell>
          <cell r="H779">
            <v>0</v>
          </cell>
          <cell r="I779">
            <v>0</v>
          </cell>
          <cell r="J779">
            <v>0</v>
          </cell>
          <cell r="K779">
            <v>0</v>
          </cell>
          <cell r="L779">
            <v>0</v>
          </cell>
          <cell r="M779">
            <v>0</v>
          </cell>
          <cell r="N779">
            <v>16.607097150110803</v>
          </cell>
        </row>
        <row r="780">
          <cell r="A780" t="str">
            <v>Plomeros</v>
          </cell>
          <cell r="B780" t="str">
            <v>M. O.1075-4 [4] Tub. 2" pvc</v>
          </cell>
          <cell r="C780" t="str">
            <v>ml</v>
          </cell>
          <cell r="D780">
            <v>147.86000000000001</v>
          </cell>
          <cell r="E780">
            <v>1</v>
          </cell>
          <cell r="F780">
            <v>0</v>
          </cell>
          <cell r="G780">
            <v>1</v>
          </cell>
          <cell r="H780">
            <v>0</v>
          </cell>
          <cell r="I780">
            <v>0</v>
          </cell>
          <cell r="J780">
            <v>0</v>
          </cell>
          <cell r="K780">
            <v>0</v>
          </cell>
          <cell r="L780">
            <v>0</v>
          </cell>
          <cell r="M780">
            <v>0</v>
          </cell>
          <cell r="N780">
            <v>16.607097150110803</v>
          </cell>
        </row>
        <row r="781">
          <cell r="A781" t="str">
            <v>Plomeros</v>
          </cell>
          <cell r="B781" t="str">
            <v>M. O.1075-5 [5] Tub. 3" pvc</v>
          </cell>
          <cell r="C781" t="str">
            <v>ml</v>
          </cell>
          <cell r="D781">
            <v>103.85</v>
          </cell>
          <cell r="E781">
            <v>1</v>
          </cell>
          <cell r="F781">
            <v>0</v>
          </cell>
          <cell r="G781">
            <v>1</v>
          </cell>
          <cell r="H781">
            <v>0</v>
          </cell>
          <cell r="I781">
            <v>0</v>
          </cell>
          <cell r="J781">
            <v>0</v>
          </cell>
          <cell r="K781">
            <v>0</v>
          </cell>
          <cell r="L781">
            <v>0</v>
          </cell>
          <cell r="M781">
            <v>0</v>
          </cell>
          <cell r="N781">
            <v>23.644924262064361</v>
          </cell>
        </row>
        <row r="782">
          <cell r="A782" t="str">
            <v>Plomeros</v>
          </cell>
          <cell r="B782" t="str">
            <v>M. O.1075-6 [6] Tub. 4" pvc</v>
          </cell>
          <cell r="C782" t="str">
            <v>ml</v>
          </cell>
          <cell r="D782">
            <v>90</v>
          </cell>
          <cell r="E782">
            <v>1</v>
          </cell>
          <cell r="F782">
            <v>0</v>
          </cell>
          <cell r="G782">
            <v>1</v>
          </cell>
          <cell r="H782">
            <v>0</v>
          </cell>
          <cell r="I782">
            <v>0</v>
          </cell>
          <cell r="J782">
            <v>0</v>
          </cell>
          <cell r="K782">
            <v>0</v>
          </cell>
          <cell r="L782">
            <v>0</v>
          </cell>
          <cell r="M782">
            <v>0</v>
          </cell>
          <cell r="N782">
            <v>27.283615384615374</v>
          </cell>
        </row>
        <row r="783">
          <cell r="A783" t="str">
            <v>Plomeros</v>
          </cell>
          <cell r="B783" t="str">
            <v>M. O.1075-7 [7] Tub. 6" pvc</v>
          </cell>
          <cell r="C783" t="str">
            <v>ml</v>
          </cell>
          <cell r="D783">
            <v>73.97</v>
          </cell>
          <cell r="E783">
            <v>1</v>
          </cell>
          <cell r="F783">
            <v>0</v>
          </cell>
          <cell r="G783">
            <v>1</v>
          </cell>
          <cell r="H783">
            <v>0</v>
          </cell>
          <cell r="I783">
            <v>0</v>
          </cell>
          <cell r="J783">
            <v>0</v>
          </cell>
          <cell r="K783">
            <v>0</v>
          </cell>
          <cell r="L783">
            <v>0</v>
          </cell>
          <cell r="M783">
            <v>0</v>
          </cell>
          <cell r="N783">
            <v>33.196233400235009</v>
          </cell>
        </row>
        <row r="784">
          <cell r="A784" t="str">
            <v>Plomeros</v>
          </cell>
          <cell r="B784" t="str">
            <v>M. O.1075-8 [8] Tub. 8" pvc</v>
          </cell>
          <cell r="C784" t="str">
            <v>ml</v>
          </cell>
          <cell r="D784">
            <v>67.5</v>
          </cell>
          <cell r="E784">
            <v>1</v>
          </cell>
          <cell r="F784">
            <v>0</v>
          </cell>
          <cell r="G784">
            <v>1</v>
          </cell>
          <cell r="H784">
            <v>0</v>
          </cell>
          <cell r="I784">
            <v>0</v>
          </cell>
          <cell r="J784">
            <v>0</v>
          </cell>
          <cell r="K784">
            <v>0</v>
          </cell>
          <cell r="L784">
            <v>0</v>
          </cell>
          <cell r="M784">
            <v>0</v>
          </cell>
          <cell r="N784">
            <v>36.378153846153836</v>
          </cell>
        </row>
        <row r="785">
          <cell r="A785" t="str">
            <v>Plomeros</v>
          </cell>
          <cell r="B785" t="str">
            <v>M. O.1075-9 [9] Tub. 10" pvc</v>
          </cell>
          <cell r="C785" t="str">
            <v>ml</v>
          </cell>
          <cell r="D785">
            <v>106.25</v>
          </cell>
          <cell r="E785">
            <v>1</v>
          </cell>
          <cell r="F785">
            <v>0</v>
          </cell>
          <cell r="G785">
            <v>4</v>
          </cell>
          <cell r="H785">
            <v>0</v>
          </cell>
          <cell r="I785">
            <v>0</v>
          </cell>
          <cell r="J785">
            <v>0</v>
          </cell>
          <cell r="K785">
            <v>0</v>
          </cell>
          <cell r="L785">
            <v>0</v>
          </cell>
          <cell r="M785">
            <v>0</v>
          </cell>
          <cell r="N785">
            <v>43.906838009049743</v>
          </cell>
        </row>
        <row r="786">
          <cell r="A786" t="str">
            <v>Plomeros</v>
          </cell>
          <cell r="B786" t="str">
            <v>M. O.1075-10 [10] Tub. 12" pvc</v>
          </cell>
          <cell r="C786" t="str">
            <v>ml</v>
          </cell>
          <cell r="D786">
            <v>98.09</v>
          </cell>
          <cell r="E786">
            <v>1</v>
          </cell>
          <cell r="F786">
            <v>0</v>
          </cell>
          <cell r="G786">
            <v>4</v>
          </cell>
          <cell r="H786">
            <v>0</v>
          </cell>
          <cell r="I786">
            <v>0</v>
          </cell>
          <cell r="J786">
            <v>0</v>
          </cell>
          <cell r="K786">
            <v>0</v>
          </cell>
          <cell r="L786">
            <v>0</v>
          </cell>
          <cell r="M786">
            <v>0</v>
          </cell>
          <cell r="N786">
            <v>47.55939992314746</v>
          </cell>
        </row>
        <row r="787">
          <cell r="A787" t="str">
            <v>Albañilería</v>
          </cell>
          <cell r="B787" t="str">
            <v xml:space="preserve">M.O. PULIMENTO Y BRILLADO PISOS, TODO COSTO  </v>
          </cell>
          <cell r="N787" t="str">
            <v>P. A.</v>
          </cell>
        </row>
        <row r="788">
          <cell r="A788" t="str">
            <v>Albañilería</v>
          </cell>
          <cell r="B788" t="str">
            <v>M. O.1076-1 [1] Cristalizado pisos (40 m2 mínimo)</v>
          </cell>
          <cell r="C788" t="str">
            <v>m²</v>
          </cell>
          <cell r="D788">
            <v>20.41</v>
          </cell>
          <cell r="E788">
            <v>1</v>
          </cell>
          <cell r="F788">
            <v>0</v>
          </cell>
          <cell r="G788">
            <v>1</v>
          </cell>
          <cell r="H788">
            <v>0</v>
          </cell>
          <cell r="I788">
            <v>0</v>
          </cell>
          <cell r="J788">
            <v>0</v>
          </cell>
          <cell r="K788">
            <v>0</v>
          </cell>
          <cell r="L788">
            <v>0</v>
          </cell>
          <cell r="M788">
            <v>0</v>
          </cell>
          <cell r="N788">
            <v>120.30991595371796</v>
          </cell>
        </row>
        <row r="789">
          <cell r="A789" t="str">
            <v>Albañilería</v>
          </cell>
          <cell r="B789" t="str">
            <v>M. O.1076-2 [2] Limpieza escalón</v>
          </cell>
          <cell r="C789" t="str">
            <v>Ud</v>
          </cell>
          <cell r="D789">
            <v>25</v>
          </cell>
          <cell r="E789">
            <v>1</v>
          </cell>
          <cell r="F789">
            <v>0</v>
          </cell>
          <cell r="G789">
            <v>1</v>
          </cell>
          <cell r="H789">
            <v>0</v>
          </cell>
          <cell r="I789">
            <v>0</v>
          </cell>
          <cell r="J789">
            <v>0</v>
          </cell>
          <cell r="K789">
            <v>0</v>
          </cell>
          <cell r="L789">
            <v>0</v>
          </cell>
          <cell r="M789">
            <v>0</v>
          </cell>
          <cell r="N789">
            <v>98.221015384615342</v>
          </cell>
        </row>
        <row r="790">
          <cell r="A790" t="str">
            <v>Albañilería</v>
          </cell>
          <cell r="B790" t="str">
            <v>M. O.1076-3 [3] Limpieza zócalos</v>
          </cell>
          <cell r="C790" t="str">
            <v>Ud</v>
          </cell>
          <cell r="D790">
            <v>35.89</v>
          </cell>
          <cell r="E790">
            <v>1</v>
          </cell>
          <cell r="F790">
            <v>0</v>
          </cell>
          <cell r="G790">
            <v>1</v>
          </cell>
          <cell r="H790">
            <v>0</v>
          </cell>
          <cell r="I790">
            <v>0</v>
          </cell>
          <cell r="J790">
            <v>0</v>
          </cell>
          <cell r="K790">
            <v>0</v>
          </cell>
          <cell r="L790">
            <v>0</v>
          </cell>
          <cell r="M790">
            <v>0</v>
          </cell>
          <cell r="N790">
            <v>68.418093747990625</v>
          </cell>
        </row>
        <row r="791">
          <cell r="A791" t="str">
            <v>Albañilería</v>
          </cell>
          <cell r="B791" t="str">
            <v>M. O.1076-4 [4] Limpieza, sal y cera</v>
          </cell>
          <cell r="C791" t="str">
            <v>Ud</v>
          </cell>
          <cell r="D791">
            <v>17.86</v>
          </cell>
          <cell r="E791">
            <v>1</v>
          </cell>
          <cell r="F791">
            <v>0</v>
          </cell>
          <cell r="G791">
            <v>1</v>
          </cell>
          <cell r="H791">
            <v>0</v>
          </cell>
          <cell r="I791">
            <v>0</v>
          </cell>
          <cell r="J791">
            <v>0</v>
          </cell>
          <cell r="K791">
            <v>0</v>
          </cell>
          <cell r="L791">
            <v>0</v>
          </cell>
          <cell r="M791">
            <v>0</v>
          </cell>
          <cell r="N791">
            <v>137.48742355069339</v>
          </cell>
        </row>
        <row r="792">
          <cell r="A792" t="str">
            <v>Albañilería</v>
          </cell>
          <cell r="B792" t="str">
            <v>M. O.1076-5 [5] Pulimento básico</v>
          </cell>
          <cell r="C792" t="str">
            <v>Ud</v>
          </cell>
          <cell r="D792">
            <v>11.11</v>
          </cell>
          <cell r="E792">
            <v>1</v>
          </cell>
          <cell r="F792">
            <v>0</v>
          </cell>
          <cell r="G792">
            <v>1</v>
          </cell>
          <cell r="H792">
            <v>0</v>
          </cell>
          <cell r="I792">
            <v>0</v>
          </cell>
          <cell r="J792">
            <v>0</v>
          </cell>
          <cell r="K792">
            <v>0</v>
          </cell>
          <cell r="L792">
            <v>0</v>
          </cell>
          <cell r="M792">
            <v>0</v>
          </cell>
          <cell r="N792">
            <v>221.01938655403995</v>
          </cell>
        </row>
        <row r="793">
          <cell r="A793" t="str">
            <v>Albañilería</v>
          </cell>
          <cell r="B793" t="str">
            <v>M. O.1076-6 [6] Pulimento escalón</v>
          </cell>
          <cell r="C793" t="str">
            <v>Ud</v>
          </cell>
          <cell r="D793">
            <v>9.26</v>
          </cell>
          <cell r="E793">
            <v>1</v>
          </cell>
          <cell r="F793">
            <v>0</v>
          </cell>
          <cell r="G793">
            <v>1</v>
          </cell>
          <cell r="H793">
            <v>0</v>
          </cell>
          <cell r="I793">
            <v>0</v>
          </cell>
          <cell r="J793">
            <v>0</v>
          </cell>
          <cell r="K793">
            <v>0</v>
          </cell>
          <cell r="L793">
            <v>0</v>
          </cell>
          <cell r="M793">
            <v>0</v>
          </cell>
          <cell r="N793">
            <v>265.17552749626174</v>
          </cell>
        </row>
        <row r="794">
          <cell r="A794" t="str">
            <v>Albañilería</v>
          </cell>
          <cell r="B794" t="str">
            <v>M. O.1076-7 [7] Pulimento mesetas</v>
          </cell>
          <cell r="C794" t="str">
            <v>Ud</v>
          </cell>
          <cell r="D794">
            <v>10.09</v>
          </cell>
          <cell r="E794">
            <v>1</v>
          </cell>
          <cell r="F794">
            <v>0</v>
          </cell>
          <cell r="G794">
            <v>1</v>
          </cell>
          <cell r="H794">
            <v>0</v>
          </cell>
          <cell r="I794">
            <v>0</v>
          </cell>
          <cell r="J794">
            <v>0</v>
          </cell>
          <cell r="K794">
            <v>0</v>
          </cell>
          <cell r="L794">
            <v>0</v>
          </cell>
          <cell r="M794">
            <v>0</v>
          </cell>
          <cell r="N794">
            <v>243.36227795989927</v>
          </cell>
        </row>
        <row r="795">
          <cell r="A795" t="str">
            <v>Albañilería</v>
          </cell>
          <cell r="B795" t="str">
            <v>M. O.1076-8 [8] Pulimento Super Chapa</v>
          </cell>
          <cell r="C795" t="str">
            <v>Ud</v>
          </cell>
          <cell r="D795">
            <v>8.33</v>
          </cell>
          <cell r="E795">
            <v>1</v>
          </cell>
          <cell r="F795">
            <v>0</v>
          </cell>
          <cell r="G795">
            <v>1</v>
          </cell>
          <cell r="H795">
            <v>0</v>
          </cell>
          <cell r="I795">
            <v>0</v>
          </cell>
          <cell r="J795">
            <v>0</v>
          </cell>
          <cell r="K795">
            <v>0</v>
          </cell>
          <cell r="L795">
            <v>0</v>
          </cell>
          <cell r="M795">
            <v>0</v>
          </cell>
          <cell r="N795">
            <v>294.78095853726097</v>
          </cell>
        </row>
        <row r="796">
          <cell r="A796" t="str">
            <v>Albañilería</v>
          </cell>
          <cell r="B796" t="str">
            <v>M. O.1076-9 [9] Pulimento y cristalizado</v>
          </cell>
          <cell r="C796" t="str">
            <v>Ud</v>
          </cell>
          <cell r="D796">
            <v>11.283824135172647</v>
          </cell>
          <cell r="E796">
            <v>1</v>
          </cell>
          <cell r="F796">
            <v>0</v>
          </cell>
          <cell r="G796">
            <v>1</v>
          </cell>
          <cell r="H796">
            <v>0</v>
          </cell>
          <cell r="I796">
            <v>0</v>
          </cell>
          <cell r="J796">
            <v>0</v>
          </cell>
          <cell r="K796">
            <v>0</v>
          </cell>
          <cell r="L796">
            <v>0</v>
          </cell>
          <cell r="M796">
            <v>0</v>
          </cell>
          <cell r="N796">
            <v>217.61464510611262</v>
          </cell>
        </row>
        <row r="797">
          <cell r="A797" t="str">
            <v>Albañilería</v>
          </cell>
          <cell r="B797" t="str">
            <v>M. O.1076-10 [10] Pulimento y reparación piso viejo</v>
          </cell>
          <cell r="C797" t="str">
            <v>m²</v>
          </cell>
          <cell r="D797">
            <v>6.67</v>
          </cell>
          <cell r="E797">
            <v>1</v>
          </cell>
          <cell r="F797">
            <v>0</v>
          </cell>
          <cell r="G797">
            <v>1</v>
          </cell>
          <cell r="H797">
            <v>0</v>
          </cell>
          <cell r="I797">
            <v>0</v>
          </cell>
          <cell r="J797">
            <v>0</v>
          </cell>
          <cell r="K797">
            <v>0</v>
          </cell>
          <cell r="L797">
            <v>0</v>
          </cell>
          <cell r="M797">
            <v>0</v>
          </cell>
          <cell r="N797">
            <v>368.14473532464524</v>
          </cell>
        </row>
        <row r="798">
          <cell r="A798" t="str">
            <v>Varillero</v>
          </cell>
          <cell r="B798" t="str">
            <v xml:space="preserve">M.O. VARILLEROS  </v>
          </cell>
          <cell r="N798" t="str">
            <v>P. A.</v>
          </cell>
        </row>
        <row r="799">
          <cell r="A799" t="str">
            <v>Varillero</v>
          </cell>
          <cell r="B799" t="str">
            <v>M. O.1077-1 [1] Coloc. acero ¼" en piso o losa</v>
          </cell>
          <cell r="C799" t="str">
            <v>qq</v>
          </cell>
          <cell r="D799">
            <v>6.39</v>
          </cell>
          <cell r="E799">
            <v>1</v>
          </cell>
          <cell r="F799">
            <v>0</v>
          </cell>
          <cell r="G799">
            <v>1</v>
          </cell>
          <cell r="H799">
            <v>0</v>
          </cell>
          <cell r="I799">
            <v>0</v>
          </cell>
          <cell r="J799">
            <v>0</v>
          </cell>
          <cell r="K799">
            <v>1</v>
          </cell>
          <cell r="L799">
            <v>0</v>
          </cell>
          <cell r="M799">
            <v>0</v>
          </cell>
          <cell r="N799">
            <v>482.36294691224271</v>
          </cell>
        </row>
        <row r="800">
          <cell r="A800" t="str">
            <v>Varillero</v>
          </cell>
          <cell r="B800" t="str">
            <v>M. O.1077-2 [2] Coloc. acero alta resistencia</v>
          </cell>
          <cell r="C800" t="str">
            <v>qq</v>
          </cell>
          <cell r="D800">
            <v>7.89</v>
          </cell>
          <cell r="E800">
            <v>1</v>
          </cell>
          <cell r="F800">
            <v>0</v>
          </cell>
          <cell r="G800">
            <v>2</v>
          </cell>
          <cell r="H800">
            <v>0</v>
          </cell>
          <cell r="I800">
            <v>0</v>
          </cell>
          <cell r="J800">
            <v>0</v>
          </cell>
          <cell r="K800">
            <v>1</v>
          </cell>
          <cell r="L800">
            <v>0</v>
          </cell>
          <cell r="M800">
            <v>0</v>
          </cell>
          <cell r="N800">
            <v>484.00818952910197</v>
          </cell>
        </row>
        <row r="801">
          <cell r="A801" t="str">
            <v>Varillero</v>
          </cell>
          <cell r="B801" t="str">
            <v>M. O.1077-3 [3] Coloc. acero col. 3/8" ó ½", hasta 6 de ½"</v>
          </cell>
          <cell r="C801" t="str">
            <v>m</v>
          </cell>
          <cell r="D801">
            <v>28.75</v>
          </cell>
          <cell r="E801">
            <v>1</v>
          </cell>
          <cell r="F801">
            <v>0</v>
          </cell>
          <cell r="G801">
            <v>1</v>
          </cell>
          <cell r="H801">
            <v>0</v>
          </cell>
          <cell r="I801">
            <v>0</v>
          </cell>
          <cell r="J801">
            <v>0</v>
          </cell>
          <cell r="K801">
            <v>1</v>
          </cell>
          <cell r="L801">
            <v>0</v>
          </cell>
          <cell r="M801">
            <v>0</v>
          </cell>
          <cell r="N801">
            <v>107.21040802675584</v>
          </cell>
        </row>
        <row r="802">
          <cell r="A802" t="str">
            <v>Varillero</v>
          </cell>
          <cell r="B802" t="str">
            <v>M. O.1077-4 [4] Coloc. acero col. Redonda 6 de ½" hasta 4 de ¾"</v>
          </cell>
          <cell r="C802" t="str">
            <v>m</v>
          </cell>
          <cell r="D802">
            <v>19.170000000000002</v>
          </cell>
          <cell r="E802">
            <v>1</v>
          </cell>
          <cell r="F802">
            <v>0</v>
          </cell>
          <cell r="G802">
            <v>1</v>
          </cell>
          <cell r="H802">
            <v>0</v>
          </cell>
          <cell r="I802">
            <v>0</v>
          </cell>
          <cell r="J802">
            <v>0</v>
          </cell>
          <cell r="K802">
            <v>1</v>
          </cell>
          <cell r="L802">
            <v>0</v>
          </cell>
          <cell r="M802">
            <v>0</v>
          </cell>
          <cell r="N802">
            <v>160.78764897074754</v>
          </cell>
        </row>
        <row r="803">
          <cell r="A803" t="str">
            <v>Varillero</v>
          </cell>
          <cell r="B803" t="str">
            <v>M. O.1077-5 [5] Coloc. acero dintel y v. Amarre hasta .20x.40 y ½" ó 3/8"</v>
          </cell>
          <cell r="C803" t="str">
            <v>m</v>
          </cell>
          <cell r="D803">
            <v>28.75</v>
          </cell>
          <cell r="E803">
            <v>1</v>
          </cell>
          <cell r="F803">
            <v>0</v>
          </cell>
          <cell r="G803">
            <v>1</v>
          </cell>
          <cell r="H803">
            <v>0</v>
          </cell>
          <cell r="I803">
            <v>0</v>
          </cell>
          <cell r="J803">
            <v>0</v>
          </cell>
          <cell r="K803">
            <v>1</v>
          </cell>
          <cell r="L803">
            <v>0</v>
          </cell>
          <cell r="M803">
            <v>0</v>
          </cell>
          <cell r="N803">
            <v>107.21040802675584</v>
          </cell>
        </row>
        <row r="804">
          <cell r="A804" t="str">
            <v>Varillero</v>
          </cell>
          <cell r="B804" t="str">
            <v>M. O.1077-6 [6] Coloc. Acero fuera ciudad (30 km. o más) (25% adic.)</v>
          </cell>
          <cell r="C804" t="str">
            <v>%</v>
          </cell>
          <cell r="D804" t="str">
            <v>P. A.</v>
          </cell>
          <cell r="E804">
            <v>0</v>
          </cell>
          <cell r="F804">
            <v>0</v>
          </cell>
          <cell r="G804">
            <v>0</v>
          </cell>
          <cell r="H804">
            <v>0</v>
          </cell>
          <cell r="I804">
            <v>0</v>
          </cell>
          <cell r="J804">
            <v>0</v>
          </cell>
          <cell r="K804">
            <v>0</v>
          </cell>
          <cell r="L804">
            <v>0</v>
          </cell>
          <cell r="M804">
            <v>0</v>
          </cell>
          <cell r="N804" t="str">
            <v>P. A.</v>
          </cell>
        </row>
        <row r="805">
          <cell r="A805" t="str">
            <v>Varillero</v>
          </cell>
          <cell r="B805" t="str">
            <v>M. O.1077-7 [7] Coloc. acero losa con Lima Hoya o Lima Tesa (50% adic.)</v>
          </cell>
          <cell r="C805" t="str">
            <v>qq</v>
          </cell>
          <cell r="D805">
            <v>7.89</v>
          </cell>
          <cell r="E805">
            <v>1</v>
          </cell>
          <cell r="F805">
            <v>0</v>
          </cell>
          <cell r="G805">
            <v>2</v>
          </cell>
          <cell r="H805">
            <v>0</v>
          </cell>
          <cell r="I805">
            <v>0</v>
          </cell>
          <cell r="J805">
            <v>0</v>
          </cell>
          <cell r="K805">
            <v>1</v>
          </cell>
          <cell r="L805">
            <v>0</v>
          </cell>
          <cell r="M805">
            <v>0</v>
          </cell>
          <cell r="N805">
            <v>484.00818952910197</v>
          </cell>
        </row>
        <row r="806">
          <cell r="A806" t="str">
            <v>Varillero</v>
          </cell>
          <cell r="B806" t="str">
            <v>M. O.1077-8 [8] Coloc. acero malla electrosoldada</v>
          </cell>
          <cell r="C806" t="str">
            <v>qq</v>
          </cell>
          <cell r="D806">
            <v>6.39</v>
          </cell>
          <cell r="E806">
            <v>1</v>
          </cell>
          <cell r="F806">
            <v>0</v>
          </cell>
          <cell r="G806">
            <v>1</v>
          </cell>
          <cell r="H806">
            <v>0</v>
          </cell>
          <cell r="I806">
            <v>0</v>
          </cell>
          <cell r="J806">
            <v>0</v>
          </cell>
          <cell r="K806">
            <v>1</v>
          </cell>
          <cell r="L806">
            <v>0</v>
          </cell>
          <cell r="M806">
            <v>0</v>
          </cell>
          <cell r="N806">
            <v>482.36294691224271</v>
          </cell>
        </row>
        <row r="807">
          <cell r="A807" t="str">
            <v>Varillero</v>
          </cell>
          <cell r="B807" t="str">
            <v>M. O.1077-9 [9] Coloc. acero normal</v>
          </cell>
          <cell r="C807" t="str">
            <v>qq</v>
          </cell>
          <cell r="D807">
            <v>9.58</v>
          </cell>
          <cell r="E807">
            <v>1</v>
          </cell>
          <cell r="F807">
            <v>0</v>
          </cell>
          <cell r="G807">
            <v>1</v>
          </cell>
          <cell r="H807">
            <v>0</v>
          </cell>
          <cell r="I807">
            <v>0</v>
          </cell>
          <cell r="J807">
            <v>0</v>
          </cell>
          <cell r="K807">
            <v>1</v>
          </cell>
          <cell r="L807">
            <v>0</v>
          </cell>
          <cell r="M807">
            <v>0</v>
          </cell>
          <cell r="N807">
            <v>321.74313473582782</v>
          </cell>
        </row>
        <row r="808">
          <cell r="A808" t="str">
            <v>Varillero</v>
          </cell>
          <cell r="B808" t="str">
            <v>M. O.1077-10 [10] Coloc. acero rampa escalera corriente</v>
          </cell>
          <cell r="C808" t="str">
            <v>rampa</v>
          </cell>
          <cell r="D808">
            <v>1.2</v>
          </cell>
          <cell r="E808">
            <v>1</v>
          </cell>
          <cell r="F808">
            <v>0</v>
          </cell>
          <cell r="G808">
            <v>2</v>
          </cell>
          <cell r="H808">
            <v>0</v>
          </cell>
          <cell r="I808">
            <v>0</v>
          </cell>
          <cell r="J808">
            <v>0</v>
          </cell>
          <cell r="K808">
            <v>1</v>
          </cell>
          <cell r="L808">
            <v>0</v>
          </cell>
          <cell r="M808">
            <v>0</v>
          </cell>
          <cell r="N808">
            <v>3182.3538461538456</v>
          </cell>
        </row>
        <row r="809">
          <cell r="A809" t="str">
            <v>Varillero</v>
          </cell>
          <cell r="B809" t="str">
            <v>M. O.1077-11 [11] Coloc. acero viga 6 de ½" ó ¾", 2 de 1" y 2 de ¾", 25x40</v>
          </cell>
          <cell r="C809" t="str">
            <v>m</v>
          </cell>
          <cell r="D809">
            <v>35.5</v>
          </cell>
          <cell r="E809">
            <v>1</v>
          </cell>
          <cell r="F809">
            <v>0</v>
          </cell>
          <cell r="G809">
            <v>2</v>
          </cell>
          <cell r="H809">
            <v>0</v>
          </cell>
          <cell r="I809">
            <v>0</v>
          </cell>
          <cell r="J809">
            <v>0</v>
          </cell>
          <cell r="K809">
            <v>1</v>
          </cell>
          <cell r="L809">
            <v>0</v>
          </cell>
          <cell r="M809">
            <v>0</v>
          </cell>
          <cell r="N809">
            <v>107.57252437703139</v>
          </cell>
        </row>
        <row r="810">
          <cell r="A810" t="str">
            <v>Varillero</v>
          </cell>
          <cell r="B810" t="str">
            <v>M. O.1077-12 [12] Coloc. acero viga postens. Y pórticos en col.</v>
          </cell>
          <cell r="C810" t="str">
            <v>qq</v>
          </cell>
          <cell r="D810">
            <v>7.47</v>
          </cell>
          <cell r="E810">
            <v>1</v>
          </cell>
          <cell r="F810">
            <v>0</v>
          </cell>
          <cell r="G810">
            <v>2</v>
          </cell>
          <cell r="H810">
            <v>0</v>
          </cell>
          <cell r="I810">
            <v>0</v>
          </cell>
          <cell r="J810">
            <v>0</v>
          </cell>
          <cell r="K810">
            <v>1</v>
          </cell>
          <cell r="L810">
            <v>0</v>
          </cell>
          <cell r="M810">
            <v>0</v>
          </cell>
          <cell r="N810">
            <v>511.22150139017594</v>
          </cell>
        </row>
        <row r="811">
          <cell r="A811" t="str">
            <v>Varillero</v>
          </cell>
          <cell r="B811" t="str">
            <v>M. O.1077-13 [13] Coloc. acero zapata de muros</v>
          </cell>
          <cell r="C811" t="str">
            <v>m</v>
          </cell>
          <cell r="D811">
            <v>28.75</v>
          </cell>
          <cell r="E811">
            <v>1</v>
          </cell>
          <cell r="F811">
            <v>0</v>
          </cell>
          <cell r="G811">
            <v>1</v>
          </cell>
          <cell r="H811">
            <v>0</v>
          </cell>
          <cell r="I811">
            <v>0</v>
          </cell>
          <cell r="J811">
            <v>0</v>
          </cell>
          <cell r="K811">
            <v>1</v>
          </cell>
          <cell r="L811">
            <v>0</v>
          </cell>
          <cell r="M811">
            <v>0</v>
          </cell>
          <cell r="N811">
            <v>107.21040802675584</v>
          </cell>
        </row>
        <row r="812">
          <cell r="A812" t="str">
            <v>Varillero</v>
          </cell>
          <cell r="B812" t="str">
            <v>M. O.1077-14 [14] Subir acero techo 2do. Nivel (10%)</v>
          </cell>
          <cell r="C812" t="str">
            <v>qq</v>
          </cell>
          <cell r="D812">
            <v>70</v>
          </cell>
          <cell r="E812">
            <v>0</v>
          </cell>
          <cell r="F812">
            <v>0</v>
          </cell>
          <cell r="G812">
            <v>0</v>
          </cell>
          <cell r="H812">
            <v>0</v>
          </cell>
          <cell r="I812">
            <v>0</v>
          </cell>
          <cell r="J812">
            <v>0</v>
          </cell>
          <cell r="K812">
            <v>0</v>
          </cell>
          <cell r="L812">
            <v>4</v>
          </cell>
          <cell r="M812">
            <v>0</v>
          </cell>
          <cell r="N812">
            <v>32.717670329670327</v>
          </cell>
        </row>
        <row r="813">
          <cell r="A813" t="str">
            <v>Varillero</v>
          </cell>
          <cell r="B813" t="str">
            <v>M. O.1077-15 [15] Subir acero techo 3er. Nivel (15%)</v>
          </cell>
          <cell r="C813" t="str">
            <v>qq</v>
          </cell>
          <cell r="D813">
            <v>46.67</v>
          </cell>
          <cell r="E813">
            <v>0</v>
          </cell>
          <cell r="F813">
            <v>0</v>
          </cell>
          <cell r="G813">
            <v>0</v>
          </cell>
          <cell r="H813">
            <v>0</v>
          </cell>
          <cell r="I813">
            <v>0</v>
          </cell>
          <cell r="J813">
            <v>0</v>
          </cell>
          <cell r="K813">
            <v>0</v>
          </cell>
          <cell r="L813">
            <v>4</v>
          </cell>
          <cell r="M813">
            <v>0</v>
          </cell>
          <cell r="N813">
            <v>49.073000280199757</v>
          </cell>
        </row>
        <row r="814">
          <cell r="A814" t="str">
            <v>Varillero</v>
          </cell>
          <cell r="B814" t="str">
            <v>M. O.1077-16 [16] Subir acero techo 4to. Nivel (20%)</v>
          </cell>
          <cell r="C814" t="str">
            <v>qq</v>
          </cell>
          <cell r="D814">
            <v>35</v>
          </cell>
          <cell r="E814">
            <v>0</v>
          </cell>
          <cell r="F814">
            <v>0</v>
          </cell>
          <cell r="G814">
            <v>0</v>
          </cell>
          <cell r="H814">
            <v>0</v>
          </cell>
          <cell r="I814">
            <v>0</v>
          </cell>
          <cell r="J814">
            <v>0</v>
          </cell>
          <cell r="K814">
            <v>0</v>
          </cell>
          <cell r="L814">
            <v>4</v>
          </cell>
          <cell r="M814">
            <v>0</v>
          </cell>
          <cell r="N814">
            <v>65.435340659340653</v>
          </cell>
        </row>
        <row r="815">
          <cell r="A815" t="str">
            <v>Varillero</v>
          </cell>
          <cell r="B815" t="str">
            <v>M. O.1077-17 [17] Subir acero techo 5to. Nivel (25%)</v>
          </cell>
          <cell r="C815" t="str">
            <v>qq</v>
          </cell>
          <cell r="D815">
            <v>28</v>
          </cell>
          <cell r="E815">
            <v>0</v>
          </cell>
          <cell r="F815">
            <v>0</v>
          </cell>
          <cell r="G815">
            <v>0</v>
          </cell>
          <cell r="H815">
            <v>0</v>
          </cell>
          <cell r="I815">
            <v>0</v>
          </cell>
          <cell r="J815">
            <v>0</v>
          </cell>
          <cell r="K815">
            <v>0</v>
          </cell>
          <cell r="L815">
            <v>4</v>
          </cell>
          <cell r="M815">
            <v>0</v>
          </cell>
          <cell r="N815">
            <v>81.794175824175809</v>
          </cell>
        </row>
        <row r="816">
          <cell r="A816" t="str">
            <v>Varillero</v>
          </cell>
          <cell r="B816" t="str">
            <v>M. O.1077-18 [18] Subir acero techo 6to. Nivel (30%)</v>
          </cell>
          <cell r="C816" t="str">
            <v>qq</v>
          </cell>
          <cell r="D816">
            <v>23.33</v>
          </cell>
          <cell r="E816">
            <v>0</v>
          </cell>
          <cell r="F816">
            <v>0</v>
          </cell>
          <cell r="G816">
            <v>0</v>
          </cell>
          <cell r="H816">
            <v>0</v>
          </cell>
          <cell r="I816">
            <v>0</v>
          </cell>
          <cell r="J816">
            <v>0</v>
          </cell>
          <cell r="K816">
            <v>0</v>
          </cell>
          <cell r="L816">
            <v>4</v>
          </cell>
          <cell r="M816">
            <v>0</v>
          </cell>
          <cell r="N816">
            <v>98.16703485113257</v>
          </cell>
        </row>
        <row r="817">
          <cell r="A817" t="str">
            <v>Varillero</v>
          </cell>
          <cell r="B817" t="str">
            <v>M. O.1077-19 [19] Trasladar acero distancia &gt; 10 m. (10% adicional)</v>
          </cell>
          <cell r="C817" t="str">
            <v>qq</v>
          </cell>
          <cell r="D817" t="str">
            <v>P. A.</v>
          </cell>
          <cell r="E817">
            <v>0</v>
          </cell>
          <cell r="F817">
            <v>0</v>
          </cell>
          <cell r="G817">
            <v>0</v>
          </cell>
          <cell r="H817">
            <v>0</v>
          </cell>
          <cell r="I817">
            <v>0</v>
          </cell>
          <cell r="J817">
            <v>0</v>
          </cell>
          <cell r="K817">
            <v>0</v>
          </cell>
          <cell r="L817">
            <v>0</v>
          </cell>
          <cell r="M817">
            <v>0</v>
          </cell>
          <cell r="N817" t="str">
            <v>P. A.</v>
          </cell>
        </row>
        <row r="818">
          <cell r="A818" t="str">
            <v>Técnicos Especiales</v>
          </cell>
          <cell r="B818" t="str">
            <v xml:space="preserve">SERVICIOS TRANSPORTE  </v>
          </cell>
          <cell r="N818" t="str">
            <v>P. A.</v>
          </cell>
        </row>
        <row r="819">
          <cell r="A819" t="str">
            <v>Técnicos Especiales</v>
          </cell>
          <cell r="B819" t="str">
            <v>TR-1078-1 [1] Transporte de Material (bote)</v>
          </cell>
          <cell r="C819" t="str">
            <v>m³/km</v>
          </cell>
          <cell r="D819">
            <v>6.39</v>
          </cell>
          <cell r="E819">
            <v>1</v>
          </cell>
          <cell r="F819">
            <v>0</v>
          </cell>
          <cell r="G819">
            <v>1</v>
          </cell>
          <cell r="H819">
            <v>0</v>
          </cell>
          <cell r="I819">
            <v>0</v>
          </cell>
          <cell r="J819">
            <v>0</v>
          </cell>
          <cell r="K819">
            <v>1</v>
          </cell>
          <cell r="L819">
            <v>0</v>
          </cell>
          <cell r="M819">
            <v>0</v>
          </cell>
          <cell r="N819">
            <v>482.36294691224271</v>
          </cell>
        </row>
        <row r="820">
          <cell r="A820" t="str">
            <v>Técnicos Especiales</v>
          </cell>
          <cell r="B820" t="str">
            <v xml:space="preserve">TR-1078-2 [2] Perforación de pozo Filtrante </v>
          </cell>
          <cell r="C820" t="str">
            <v>UD</v>
          </cell>
          <cell r="D820">
            <v>6.39</v>
          </cell>
          <cell r="E820">
            <v>1</v>
          </cell>
          <cell r="F820">
            <v>0</v>
          </cell>
          <cell r="G820">
            <v>1</v>
          </cell>
          <cell r="H820">
            <v>0</v>
          </cell>
          <cell r="I820">
            <v>0</v>
          </cell>
          <cell r="J820">
            <v>0</v>
          </cell>
          <cell r="K820">
            <v>1</v>
          </cell>
          <cell r="L820">
            <v>0</v>
          </cell>
          <cell r="M820">
            <v>0</v>
          </cell>
          <cell r="N820">
            <v>482.36294691224271</v>
          </cell>
        </row>
        <row r="821">
          <cell r="A821" t="str">
            <v>Constructores Acero</v>
          </cell>
          <cell r="B821" t="str">
            <v xml:space="preserve">M.O. HERRERÍA  </v>
          </cell>
          <cell r="N821" t="str">
            <v>P. A.</v>
          </cell>
        </row>
        <row r="822">
          <cell r="A822" t="str">
            <v>Constructores Acero</v>
          </cell>
          <cell r="B822" t="str">
            <v>M. O.1079-1 [1] Soldadura de conexiones de Placas</v>
          </cell>
          <cell r="C822" t="str">
            <v>UDS</v>
          </cell>
          <cell r="D822">
            <v>4.9800000000000004</v>
          </cell>
          <cell r="E822">
            <v>1</v>
          </cell>
          <cell r="F822">
            <v>0</v>
          </cell>
          <cell r="G822">
            <v>1</v>
          </cell>
          <cell r="H822">
            <v>0</v>
          </cell>
          <cell r="I822">
            <v>0</v>
          </cell>
          <cell r="J822">
            <v>0</v>
          </cell>
          <cell r="K822">
            <v>1</v>
          </cell>
          <cell r="L822">
            <v>0</v>
          </cell>
          <cell r="M822">
            <v>0</v>
          </cell>
          <cell r="N822">
            <v>618.93558850787758</v>
          </cell>
        </row>
        <row r="823">
          <cell r="A823" t="str">
            <v>Constructores Acero</v>
          </cell>
          <cell r="B823" t="str">
            <v xml:space="preserve">M. O.1079-2 [2] Colocación de Placas </v>
          </cell>
          <cell r="C823" t="str">
            <v>UDS</v>
          </cell>
          <cell r="D823">
            <v>3.97</v>
          </cell>
          <cell r="E823">
            <v>1</v>
          </cell>
          <cell r="F823">
            <v>0</v>
          </cell>
          <cell r="G823">
            <v>2</v>
          </cell>
          <cell r="H823">
            <v>0</v>
          </cell>
          <cell r="I823">
            <v>0</v>
          </cell>
          <cell r="J823">
            <v>0</v>
          </cell>
          <cell r="K823">
            <v>1</v>
          </cell>
          <cell r="L823">
            <v>0</v>
          </cell>
          <cell r="M823">
            <v>0</v>
          </cell>
          <cell r="N823">
            <v>961.92055803138896</v>
          </cell>
        </row>
        <row r="824">
          <cell r="A824" t="str">
            <v>Constructores Acero</v>
          </cell>
          <cell r="B824" t="str">
            <v>M. O.1079-3 [3] Transporte de Vigas de Alas Anchas</v>
          </cell>
          <cell r="C824" t="str">
            <v>P. A.</v>
          </cell>
          <cell r="D824">
            <v>0.44</v>
          </cell>
          <cell r="E824">
            <v>1</v>
          </cell>
          <cell r="F824">
            <v>0</v>
          </cell>
          <cell r="G824">
            <v>2</v>
          </cell>
          <cell r="H824">
            <v>0</v>
          </cell>
          <cell r="I824">
            <v>0</v>
          </cell>
          <cell r="J824">
            <v>0</v>
          </cell>
          <cell r="K824">
            <v>1</v>
          </cell>
          <cell r="L824">
            <v>0</v>
          </cell>
          <cell r="M824">
            <v>0</v>
          </cell>
          <cell r="N824">
            <v>8679.1468531468508</v>
          </cell>
        </row>
        <row r="825">
          <cell r="A825" t="str">
            <v>Constructores Acero</v>
          </cell>
          <cell r="B825" t="str">
            <v>M. O.1079-4 [4] Alquiler Planta Eléctrica y Combustible</v>
          </cell>
          <cell r="C825" t="str">
            <v>Día</v>
          </cell>
          <cell r="D825">
            <v>0.31</v>
          </cell>
          <cell r="E825">
            <v>1</v>
          </cell>
          <cell r="F825">
            <v>0</v>
          </cell>
          <cell r="G825">
            <v>2</v>
          </cell>
          <cell r="H825">
            <v>0</v>
          </cell>
          <cell r="I825">
            <v>0</v>
          </cell>
          <cell r="J825">
            <v>0</v>
          </cell>
          <cell r="K825">
            <v>1</v>
          </cell>
          <cell r="L825">
            <v>0</v>
          </cell>
          <cell r="M825">
            <v>0</v>
          </cell>
          <cell r="N825">
            <v>12318.789081885852</v>
          </cell>
        </row>
        <row r="826">
          <cell r="A826" t="str">
            <v>Constructores Acero</v>
          </cell>
          <cell r="B826" t="str">
            <v>M. O.1079-5 [5] Grúa e Izaje</v>
          </cell>
          <cell r="C826" t="str">
            <v>P. A.</v>
          </cell>
          <cell r="D826">
            <v>0.5</v>
          </cell>
          <cell r="E826">
            <v>1</v>
          </cell>
          <cell r="F826">
            <v>0</v>
          </cell>
          <cell r="G826">
            <v>2</v>
          </cell>
          <cell r="H826">
            <v>0</v>
          </cell>
          <cell r="I826">
            <v>0</v>
          </cell>
          <cell r="J826">
            <v>0</v>
          </cell>
          <cell r="K826">
            <v>1</v>
          </cell>
          <cell r="L826">
            <v>0</v>
          </cell>
          <cell r="M826">
            <v>0</v>
          </cell>
          <cell r="N826">
            <v>7637.6492307692288</v>
          </cell>
        </row>
        <row r="827">
          <cell r="A827" t="str">
            <v>Constructores Acero</v>
          </cell>
          <cell r="B827" t="str">
            <v>MO-1001-9 [MAM] Maestro de Carpintería Metálica</v>
          </cell>
          <cell r="C827" t="str">
            <v>Día</v>
          </cell>
          <cell r="D827">
            <v>0.85</v>
          </cell>
          <cell r="E827">
            <v>1</v>
          </cell>
          <cell r="F827">
            <v>0</v>
          </cell>
          <cell r="G827">
            <v>0</v>
          </cell>
          <cell r="H827">
            <v>0</v>
          </cell>
          <cell r="I827">
            <v>0</v>
          </cell>
          <cell r="J827">
            <v>0</v>
          </cell>
          <cell r="K827">
            <v>0</v>
          </cell>
          <cell r="L827">
            <v>0</v>
          </cell>
          <cell r="M827">
            <v>0</v>
          </cell>
          <cell r="N827">
            <v>2022.3529411764707</v>
          </cell>
        </row>
        <row r="828">
          <cell r="A828" t="str">
            <v>Constructores Acero</v>
          </cell>
          <cell r="B828" t="str">
            <v>MO-1001-10 [OPE] Operador de Equipo Pesado (GRÚA)</v>
          </cell>
          <cell r="C828" t="str">
            <v>Día</v>
          </cell>
          <cell r="D828">
            <v>0.85</v>
          </cell>
          <cell r="E828">
            <v>0</v>
          </cell>
          <cell r="F828">
            <v>0</v>
          </cell>
          <cell r="G828">
            <v>0</v>
          </cell>
          <cell r="H828">
            <v>1</v>
          </cell>
          <cell r="I828">
            <v>0</v>
          </cell>
          <cell r="J828">
            <v>0</v>
          </cell>
          <cell r="K828">
            <v>0</v>
          </cell>
          <cell r="L828">
            <v>0</v>
          </cell>
          <cell r="M828">
            <v>0</v>
          </cell>
          <cell r="N828">
            <v>1605.4371040723984</v>
          </cell>
        </row>
        <row r="829">
          <cell r="A829" t="str">
            <v>Constructores Acero</v>
          </cell>
          <cell r="B829" t="str">
            <v>MO-1001-13 [AEM] Armadores Estructuras Metálica</v>
          </cell>
          <cell r="C829" t="str">
            <v>Día</v>
          </cell>
          <cell r="D829">
            <v>0.85</v>
          </cell>
          <cell r="E829">
            <v>0</v>
          </cell>
          <cell r="F829">
            <v>0</v>
          </cell>
          <cell r="G829">
            <v>0</v>
          </cell>
          <cell r="H829">
            <v>0</v>
          </cell>
          <cell r="I829">
            <v>0</v>
          </cell>
          <cell r="J829">
            <v>1</v>
          </cell>
          <cell r="K829">
            <v>0</v>
          </cell>
          <cell r="L829">
            <v>0</v>
          </cell>
          <cell r="M829">
            <v>0</v>
          </cell>
          <cell r="N829">
            <v>1124.7393665158368</v>
          </cell>
        </row>
        <row r="830">
          <cell r="A830" t="str">
            <v>Constructores Acero</v>
          </cell>
          <cell r="B830" t="str">
            <v>MO-1001-14 [AyEM] Ayudante Estructuras Metálica</v>
          </cell>
          <cell r="C830" t="str">
            <v>Día</v>
          </cell>
          <cell r="D830">
            <v>0.85</v>
          </cell>
          <cell r="E830">
            <v>0</v>
          </cell>
          <cell r="F830">
            <v>0</v>
          </cell>
          <cell r="G830">
            <v>1</v>
          </cell>
          <cell r="H830">
            <v>0</v>
          </cell>
          <cell r="I830">
            <v>0</v>
          </cell>
          <cell r="J830">
            <v>0</v>
          </cell>
          <cell r="K830">
            <v>0</v>
          </cell>
          <cell r="L830">
            <v>0</v>
          </cell>
          <cell r="M830">
            <v>0</v>
          </cell>
          <cell r="N830">
            <v>866.50045248868685</v>
          </cell>
        </row>
        <row r="831">
          <cell r="A831" t="str">
            <v>Constructores Acero</v>
          </cell>
          <cell r="B831" t="str">
            <v>MO-1001-11 [SEM] Soldadores - Estructura Metálica</v>
          </cell>
          <cell r="C831" t="str">
            <v>Día</v>
          </cell>
          <cell r="D831">
            <v>0.85</v>
          </cell>
          <cell r="E831">
            <v>0</v>
          </cell>
          <cell r="F831">
            <v>0</v>
          </cell>
          <cell r="G831">
            <v>0</v>
          </cell>
          <cell r="H831">
            <v>0</v>
          </cell>
          <cell r="I831">
            <v>1</v>
          </cell>
          <cell r="J831">
            <v>0</v>
          </cell>
          <cell r="K831">
            <v>0</v>
          </cell>
          <cell r="L831">
            <v>0</v>
          </cell>
          <cell r="M831">
            <v>0</v>
          </cell>
          <cell r="N831">
            <v>1283.4162895927611</v>
          </cell>
        </row>
        <row r="832">
          <cell r="A832" t="str">
            <v>Constructores Acero</v>
          </cell>
          <cell r="B832" t="str">
            <v>MO-1001-12 [PEM] Pintor Estructura Metálica</v>
          </cell>
          <cell r="C832" t="str">
            <v>Día</v>
          </cell>
          <cell r="D832">
            <v>0.85</v>
          </cell>
          <cell r="E832">
            <v>0</v>
          </cell>
          <cell r="F832">
            <v>0</v>
          </cell>
          <cell r="G832">
            <v>0</v>
          </cell>
          <cell r="H832">
            <v>0</v>
          </cell>
          <cell r="I832">
            <v>0</v>
          </cell>
          <cell r="J832">
            <v>0</v>
          </cell>
          <cell r="K832">
            <v>1</v>
          </cell>
          <cell r="L832">
            <v>0</v>
          </cell>
          <cell r="M832">
            <v>0</v>
          </cell>
          <cell r="N832">
            <v>737.38099547511399</v>
          </cell>
        </row>
        <row r="833">
          <cell r="A833" t="str">
            <v>Técnicos Especiales</v>
          </cell>
          <cell r="B833" t="str">
            <v>INSTALACIONES MACCAFERRI</v>
          </cell>
          <cell r="N833" t="str">
            <v>P. A.</v>
          </cell>
        </row>
        <row r="834">
          <cell r="A834" t="str">
            <v>Técnicos Especiales</v>
          </cell>
          <cell r="B834" t="str">
            <v>MO-1081-1 [1] Instalación de Geomantas y/o Geotextiles</v>
          </cell>
          <cell r="C834" t="str">
            <v>m2</v>
          </cell>
          <cell r="D834">
            <v>81.579826324573517</v>
          </cell>
          <cell r="E834">
            <v>1</v>
          </cell>
          <cell r="F834">
            <v>0</v>
          </cell>
          <cell r="G834">
            <v>0</v>
          </cell>
          <cell r="H834">
            <v>0</v>
          </cell>
          <cell r="I834">
            <v>0</v>
          </cell>
          <cell r="J834">
            <v>0</v>
          </cell>
          <cell r="K834">
            <v>2</v>
          </cell>
          <cell r="L834">
            <v>3</v>
          </cell>
          <cell r="M834">
            <v>0</v>
          </cell>
          <cell r="N834">
            <v>57.492465918655604</v>
          </cell>
        </row>
        <row r="835">
          <cell r="A835" t="str">
            <v>Técnicos Especiales</v>
          </cell>
          <cell r="B835" t="str">
            <v>MO-1081-2 [2] Instalación de Cajas Gaviones h ≤ 3.00 m</v>
          </cell>
          <cell r="C835" t="str">
            <v>m3</v>
          </cell>
          <cell r="D835">
            <v>13.7</v>
          </cell>
          <cell r="E835">
            <v>1</v>
          </cell>
          <cell r="F835">
            <v>0</v>
          </cell>
          <cell r="G835">
            <v>0</v>
          </cell>
          <cell r="H835">
            <v>0</v>
          </cell>
          <cell r="I835">
            <v>0</v>
          </cell>
          <cell r="J835">
            <v>0</v>
          </cell>
          <cell r="K835">
            <v>2</v>
          </cell>
          <cell r="L835">
            <v>4</v>
          </cell>
          <cell r="M835">
            <v>0</v>
          </cell>
          <cell r="N835">
            <v>384.14486243683336</v>
          </cell>
        </row>
        <row r="836">
          <cell r="A836" t="str">
            <v>Técnicos Especiales</v>
          </cell>
          <cell r="B836" t="str">
            <v>MO-1081-2 [2] Colocación de piedra en cajas de Gaviones h ≤ 3.00 m</v>
          </cell>
          <cell r="C836" t="str">
            <v>m3</v>
          </cell>
          <cell r="D836">
            <v>27.587184165966185</v>
          </cell>
          <cell r="E836">
            <v>1</v>
          </cell>
          <cell r="F836">
            <v>0</v>
          </cell>
          <cell r="G836">
            <v>0</v>
          </cell>
          <cell r="H836">
            <v>0</v>
          </cell>
          <cell r="I836">
            <v>0</v>
          </cell>
          <cell r="J836">
            <v>0</v>
          </cell>
          <cell r="K836">
            <v>2</v>
          </cell>
          <cell r="L836">
            <v>4</v>
          </cell>
          <cell r="M836">
            <v>0</v>
          </cell>
          <cell r="N836">
            <v>190.76918411547126</v>
          </cell>
        </row>
        <row r="837">
          <cell r="A837" t="str">
            <v>Técnicos Especiales</v>
          </cell>
          <cell r="B837" t="str">
            <v>MO-1081-3 [3] Instalación de Cajas Gaviones 3.01 ≤ h ≤ 6.00 m</v>
          </cell>
          <cell r="C837" t="str">
            <v>m3</v>
          </cell>
          <cell r="D837">
            <v>9.2200000000000006</v>
          </cell>
          <cell r="E837">
            <v>1</v>
          </cell>
          <cell r="F837">
            <v>0</v>
          </cell>
          <cell r="G837">
            <v>0</v>
          </cell>
          <cell r="H837">
            <v>0</v>
          </cell>
          <cell r="I837">
            <v>0</v>
          </cell>
          <cell r="J837">
            <v>0</v>
          </cell>
          <cell r="K837">
            <v>2</v>
          </cell>
          <cell r="L837">
            <v>4</v>
          </cell>
          <cell r="M837">
            <v>0</v>
          </cell>
          <cell r="N837">
            <v>570.80093442349414</v>
          </cell>
        </row>
        <row r="838">
          <cell r="A838" t="str">
            <v>Técnicos Especiales</v>
          </cell>
          <cell r="B838" t="str">
            <v>MO-1081-3 [3] Colocación de Piedra en Cajas Gaviones 3.01 ≤ h ≤ 6.00 m</v>
          </cell>
          <cell r="C838" t="str">
            <v>m3</v>
          </cell>
          <cell r="D838">
            <v>23.45</v>
          </cell>
          <cell r="E838">
            <v>1</v>
          </cell>
          <cell r="F838">
            <v>0</v>
          </cell>
          <cell r="G838">
            <v>0</v>
          </cell>
          <cell r="H838">
            <v>0</v>
          </cell>
          <cell r="I838">
            <v>0</v>
          </cell>
          <cell r="J838">
            <v>0</v>
          </cell>
          <cell r="K838">
            <v>2</v>
          </cell>
          <cell r="L838">
            <v>4</v>
          </cell>
          <cell r="M838">
            <v>0</v>
          </cell>
          <cell r="N838">
            <v>224.42578317205189</v>
          </cell>
        </row>
        <row r="839">
          <cell r="A839" t="str">
            <v>Albañilería</v>
          </cell>
          <cell r="B839" t="str">
            <v xml:space="preserve">INSTALACIÓN EMME DUE  </v>
          </cell>
          <cell r="N839" t="str">
            <v>P. A.</v>
          </cell>
        </row>
        <row r="840">
          <cell r="A840" t="str">
            <v>Albañilería</v>
          </cell>
          <cell r="B840" t="str">
            <v>M. O.1080-1 [1] Instalación de Panel Simple Normal en muros</v>
          </cell>
          <cell r="C840" t="str">
            <v>m²</v>
          </cell>
          <cell r="D840">
            <v>58</v>
          </cell>
          <cell r="E840">
            <v>1</v>
          </cell>
          <cell r="F840">
            <v>0</v>
          </cell>
          <cell r="G840">
            <v>2</v>
          </cell>
          <cell r="H840">
            <v>3</v>
          </cell>
          <cell r="I840">
            <v>0</v>
          </cell>
          <cell r="J840">
            <v>0</v>
          </cell>
          <cell r="K840">
            <v>0</v>
          </cell>
          <cell r="L840">
            <v>0</v>
          </cell>
          <cell r="M840">
            <v>0</v>
          </cell>
          <cell r="N840">
            <v>125.61923076923074</v>
          </cell>
        </row>
        <row r="841">
          <cell r="A841" t="str">
            <v>Albañilería</v>
          </cell>
          <cell r="B841" t="str">
            <v>M. O.1080-2 [2] Instalación de Panel Reforzado Normal en Losas</v>
          </cell>
          <cell r="C841" t="str">
            <v>m²</v>
          </cell>
          <cell r="D841">
            <v>44.8</v>
          </cell>
          <cell r="E841">
            <v>1</v>
          </cell>
          <cell r="F841">
            <v>0</v>
          </cell>
          <cell r="G841">
            <v>3</v>
          </cell>
          <cell r="H841">
            <v>2</v>
          </cell>
          <cell r="I841">
            <v>0</v>
          </cell>
          <cell r="J841">
            <v>0</v>
          </cell>
          <cell r="K841">
            <v>0</v>
          </cell>
          <cell r="L841">
            <v>0</v>
          </cell>
          <cell r="M841">
            <v>0</v>
          </cell>
          <cell r="N841">
            <v>148.61203640109886</v>
          </cell>
        </row>
        <row r="842">
          <cell r="A842" t="str">
            <v>Albañilería</v>
          </cell>
          <cell r="B842" t="str">
            <v>M. O.1080-3 [3] Instalación de Panel Escalera</v>
          </cell>
          <cell r="C842" t="str">
            <v>ud</v>
          </cell>
          <cell r="D842">
            <v>1.5</v>
          </cell>
          <cell r="E842">
            <v>1</v>
          </cell>
          <cell r="F842">
            <v>0</v>
          </cell>
          <cell r="G842">
            <v>2</v>
          </cell>
          <cell r="H842">
            <v>2</v>
          </cell>
          <cell r="I842">
            <v>0</v>
          </cell>
          <cell r="J842">
            <v>0</v>
          </cell>
          <cell r="K842">
            <v>0</v>
          </cell>
          <cell r="L842">
            <v>0</v>
          </cell>
          <cell r="M842">
            <v>0</v>
          </cell>
          <cell r="N842">
            <v>3947.5292307692303</v>
          </cell>
        </row>
        <row r="843">
          <cell r="A843" t="str">
            <v>Albañilería</v>
          </cell>
          <cell r="B843" t="str">
            <v>M. O.1080-4 [4] Revocado de Panel Simple Normal en muros</v>
          </cell>
          <cell r="C843" t="str">
            <v>m²</v>
          </cell>
          <cell r="D843">
            <v>125.71</v>
          </cell>
          <cell r="E843">
            <v>1</v>
          </cell>
          <cell r="F843">
            <v>0</v>
          </cell>
          <cell r="G843">
            <v>2</v>
          </cell>
          <cell r="H843">
            <v>0</v>
          </cell>
          <cell r="I843">
            <v>1</v>
          </cell>
          <cell r="J843">
            <v>0</v>
          </cell>
          <cell r="K843">
            <v>0</v>
          </cell>
          <cell r="L843">
            <v>1</v>
          </cell>
          <cell r="M843">
            <v>0</v>
          </cell>
          <cell r="N843">
            <v>38.624722346303756</v>
          </cell>
        </row>
        <row r="844">
          <cell r="A844" t="str">
            <v>Albañilería</v>
          </cell>
          <cell r="B844" t="str">
            <v>M. O.1080-5 [5] Revocado de Panel Reforzado Normal en Losas</v>
          </cell>
          <cell r="C844" t="str">
            <v>m²</v>
          </cell>
          <cell r="D844">
            <v>125.71</v>
          </cell>
          <cell r="E844">
            <v>1</v>
          </cell>
          <cell r="F844">
            <v>0</v>
          </cell>
          <cell r="G844">
            <v>2</v>
          </cell>
          <cell r="H844">
            <v>0</v>
          </cell>
          <cell r="I844">
            <v>1</v>
          </cell>
          <cell r="J844">
            <v>0</v>
          </cell>
          <cell r="K844">
            <v>0</v>
          </cell>
          <cell r="L844">
            <v>1</v>
          </cell>
          <cell r="M844">
            <v>0</v>
          </cell>
          <cell r="N844">
            <v>38.624722346303756</v>
          </cell>
        </row>
        <row r="845">
          <cell r="A845" t="str">
            <v>Albañilería</v>
          </cell>
          <cell r="B845" t="str">
            <v>M. O.1080-6 [6] Revocado de Panel Escalera</v>
          </cell>
          <cell r="C845" t="str">
            <v>m²</v>
          </cell>
          <cell r="D845">
            <v>108.57</v>
          </cell>
          <cell r="E845">
            <v>1</v>
          </cell>
          <cell r="F845">
            <v>0</v>
          </cell>
          <cell r="G845">
            <v>2</v>
          </cell>
          <cell r="H845">
            <v>0</v>
          </cell>
          <cell r="I845">
            <v>1</v>
          </cell>
          <cell r="J845">
            <v>0</v>
          </cell>
          <cell r="K845">
            <v>0</v>
          </cell>
          <cell r="L845">
            <v>0</v>
          </cell>
          <cell r="M845">
            <v>0</v>
          </cell>
          <cell r="N845">
            <v>39.448785257295889</v>
          </cell>
        </row>
      </sheetData>
      <sheetData sheetId="13" refreshError="1"/>
      <sheetData sheetId="14" refreshError="1"/>
      <sheetData sheetId="15"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gas Sociales"/>
      <sheetName val="cuantias qq"/>
      <sheetName val="Cant. capabeg rell"/>
      <sheetName val="cant de ventanas y puertas"/>
      <sheetName val="cant Dimensiones losas"/>
      <sheetName val="cant hormigon armado"/>
      <sheetName val="Base de datos Res. Nicole I"/>
      <sheetName val="Insumos materiales"/>
      <sheetName val="Costos Mano de Obra"/>
      <sheetName val="Elaborac. Product todo costo"/>
      <sheetName val="Tabla Insumos materiales"/>
      <sheetName val="Tabla Costos Mano de Obra"/>
      <sheetName val="Tabla Elabor. Product todo cost"/>
      <sheetName val="Ana. Horm mexc mort"/>
      <sheetName val="Ana. blocks y termin."/>
      <sheetName val="Ana. pint. y mas "/>
      <sheetName val="Plomeria "/>
    </sheetNames>
    <sheetDataSet>
      <sheetData sheetId="0"/>
      <sheetData sheetId="1"/>
      <sheetData sheetId="2"/>
      <sheetData sheetId="3"/>
      <sheetData sheetId="4"/>
      <sheetData sheetId="5"/>
      <sheetData sheetId="6"/>
      <sheetData sheetId="7">
        <row r="32">
          <cell r="J32">
            <v>120</v>
          </cell>
        </row>
        <row r="45">
          <cell r="J45">
            <v>275</v>
          </cell>
        </row>
        <row r="48">
          <cell r="J48">
            <v>324</v>
          </cell>
        </row>
      </sheetData>
      <sheetData sheetId="8">
        <row r="13">
          <cell r="O13">
            <v>50</v>
          </cell>
        </row>
        <row r="37">
          <cell r="O37">
            <v>7</v>
          </cell>
        </row>
        <row r="41">
          <cell r="O41">
            <v>3.5</v>
          </cell>
        </row>
        <row r="42">
          <cell r="O42">
            <v>2.8</v>
          </cell>
        </row>
        <row r="46">
          <cell r="O46">
            <v>100</v>
          </cell>
        </row>
        <row r="52">
          <cell r="O52">
            <v>5</v>
          </cell>
        </row>
        <row r="55">
          <cell r="O55">
            <v>0</v>
          </cell>
        </row>
        <row r="71">
          <cell r="O71">
            <v>110</v>
          </cell>
        </row>
      </sheetData>
      <sheetData sheetId="9"/>
      <sheetData sheetId="10"/>
      <sheetData sheetId="11"/>
      <sheetData sheetId="12"/>
      <sheetData sheetId="13">
        <row r="70">
          <cell r="D70">
            <v>3526.3227562500001</v>
          </cell>
        </row>
        <row r="85">
          <cell r="D85">
            <v>3343.3686486375004</v>
          </cell>
        </row>
      </sheetData>
      <sheetData sheetId="14">
        <row r="6">
          <cell r="D6">
            <v>820.26717298649987</v>
          </cell>
        </row>
      </sheetData>
      <sheetData sheetId="15"/>
      <sheetData sheetId="16"/>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l.Amarre"/>
      <sheetName val="Escalera"/>
      <sheetName val="Muros"/>
      <sheetName val="Col.Carga"/>
      <sheetName val="Col.Carga (2)"/>
      <sheetName val="Col.Amarre (2)"/>
      <sheetName val="Vga.Carga"/>
      <sheetName val="Vga.Carga (2)"/>
      <sheetName val="Vga.Amarre"/>
      <sheetName val="Vga.Amarre (2)"/>
      <sheetName val="Losa Entrep."/>
      <sheetName val="Losa Entrep. (2)"/>
      <sheetName val="Pedido"/>
    </sheetNames>
    <sheetDataSet>
      <sheetData sheetId="0" refreshError="1">
        <row r="9">
          <cell r="J9">
            <v>0</v>
          </cell>
        </row>
        <row r="10">
          <cell r="J10">
            <v>0</v>
          </cell>
        </row>
        <row r="11">
          <cell r="AJ11">
            <v>0</v>
          </cell>
          <cell r="AR11">
            <v>0</v>
          </cell>
        </row>
        <row r="13">
          <cell r="AG13">
            <v>0</v>
          </cell>
          <cell r="AP13">
            <v>0</v>
          </cell>
        </row>
      </sheetData>
      <sheetData sheetId="1" refreshError="1">
        <row r="16">
          <cell r="I16">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tz."/>
      <sheetName val="Soportes Grales.Controles de Ob"/>
      <sheetName val="Hoja1"/>
      <sheetName val="Hoja2"/>
      <sheetName val="Hoja3"/>
      <sheetName val="Ins1"/>
      <sheetName val="Ins2"/>
      <sheetName val="InsOfic"/>
      <sheetName val="Jornales"/>
      <sheetName val="Indirectos"/>
      <sheetName val="Indirectos (2)"/>
      <sheetName val="Indirectos Ejec."/>
      <sheetName val="Analisis"/>
      <sheetName val="Pres-Cub-Adic"/>
      <sheetName val="Pres-Ejec."/>
      <sheetName val="Pedido Unit."/>
      <sheetName val="Pedido Masivo "/>
      <sheetName val="Soporte Pedido Unit."/>
      <sheetName val="Soporte Pedido Masivo "/>
      <sheetName val="Partidas No Contemplad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
      <sheetName val="Mezcla"/>
      <sheetName val="Ac.Z"/>
      <sheetName val="Ac.C"/>
      <sheetName val="Ac.V"/>
      <sheetName val="resum.ac "/>
      <sheetName val="LOSA"/>
      <sheetName val="LOSA (2)"/>
      <sheetName val="ana.h.a"/>
      <sheetName val="analisis"/>
      <sheetName val="Analisis Areas Ext."/>
      <sheetName val="Resumen"/>
      <sheetName val="exteriores"/>
      <sheetName val="v. exterior"/>
      <sheetName val="bLOQUE A"/>
      <sheetName val="V.Tierras A"/>
      <sheetName val="V H.A y Muros A"/>
      <sheetName val="Term A"/>
      <sheetName val="ANALISIS STO DGO"/>
    </sheetNames>
    <sheetDataSet>
      <sheetData sheetId="0" refreshError="1">
        <row r="4">
          <cell r="D4">
            <v>2547.17</v>
          </cell>
        </row>
        <row r="11">
          <cell r="D11">
            <v>95</v>
          </cell>
        </row>
      </sheetData>
      <sheetData sheetId="1" refreshError="1">
        <row r="10">
          <cell r="F10">
            <v>4838.6400000000003</v>
          </cell>
        </row>
        <row r="37">
          <cell r="F37">
            <v>4299.8692000000001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sheetData sheetId="16"/>
      <sheetData sheetId="17"/>
      <sheetData sheetId="1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qVgas"/>
      <sheetName val="Hoja1"/>
      <sheetName val="Hoja2"/>
      <sheetName val="Presupuesto"/>
      <sheetName val="Analisis albañileria"/>
      <sheetName val="Analisis Electrico"/>
      <sheetName val="qqLosa1 "/>
      <sheetName val="qqEscalera"/>
    </sheetNames>
    <sheetDataSet>
      <sheetData sheetId="0" refreshError="1">
        <row r="11">
          <cell r="AJ11">
            <v>40</v>
          </cell>
          <cell r="AR11">
            <v>40</v>
          </cell>
        </row>
        <row r="13">
          <cell r="AG13">
            <v>0.05</v>
          </cell>
          <cell r="AP13">
            <v>0.05</v>
          </cell>
        </row>
        <row r="16">
          <cell r="E16" t="str">
            <v>VIGAS Y DINTELES 1ER.N</v>
          </cell>
          <cell r="I16">
            <v>99.92</v>
          </cell>
          <cell r="K16">
            <v>1</v>
          </cell>
          <cell r="N16">
            <v>0.2</v>
          </cell>
          <cell r="P16">
            <v>0.4</v>
          </cell>
          <cell r="R16">
            <v>99.92</v>
          </cell>
          <cell r="T16">
            <v>0.2</v>
          </cell>
          <cell r="V16" t="str">
            <v>√</v>
          </cell>
        </row>
        <row r="17">
          <cell r="D17" t="str">
            <v>Arriba</v>
          </cell>
          <cell r="U17">
            <v>2</v>
          </cell>
          <cell r="V17" t="str">
            <v>√</v>
          </cell>
        </row>
        <row r="18">
          <cell r="D18" t="str">
            <v>Abajo</v>
          </cell>
          <cell r="U18">
            <v>3</v>
          </cell>
          <cell r="X18" t="str">
            <v>√</v>
          </cell>
        </row>
        <row r="25">
          <cell r="E25" t="str">
            <v>VIGAS Y DINTELES 2DO.N</v>
          </cell>
          <cell r="I25">
            <v>100.47</v>
          </cell>
          <cell r="K25">
            <v>1</v>
          </cell>
          <cell r="N25">
            <v>0.15</v>
          </cell>
          <cell r="P25">
            <v>0.4</v>
          </cell>
          <cell r="R25">
            <v>100.47</v>
          </cell>
          <cell r="T25">
            <v>0.2</v>
          </cell>
          <cell r="V25" t="str">
            <v>√</v>
          </cell>
        </row>
        <row r="26">
          <cell r="D26" t="str">
            <v>Arriba</v>
          </cell>
          <cell r="U26">
            <v>2</v>
          </cell>
          <cell r="V26" t="str">
            <v>√</v>
          </cell>
        </row>
        <row r="27">
          <cell r="D27" t="str">
            <v>Abajo</v>
          </cell>
          <cell r="U27">
            <v>3</v>
          </cell>
          <cell r="X27" t="str">
            <v>√</v>
          </cell>
        </row>
        <row r="89">
          <cell r="N89">
            <v>0</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project"/>
      <sheetName val="Oficio"/>
      <sheetName val="PRESUPUESTO pañetado"/>
      <sheetName val="PRESUPUESTO violinado"/>
      <sheetName val="Analisis Unit. "/>
      <sheetName val="Datos Para Project"/>
      <sheetName val="Cargas Sociales"/>
      <sheetName val="Tarifas de Alquiler de Equipo"/>
      <sheetName val="PRE Desvio Alcant.  Potable"/>
    </sheetNames>
    <sheetDataSet>
      <sheetData sheetId="0">
        <row r="23">
          <cell r="G23">
            <v>1.3036438662750036</v>
          </cell>
        </row>
      </sheetData>
      <sheetData sheetId="1">
        <row r="23">
          <cell r="G23">
            <v>1.3036438662750036</v>
          </cell>
        </row>
      </sheetData>
      <sheetData sheetId="2">
        <row r="3">
          <cell r="G3">
            <v>212.68726395300044</v>
          </cell>
        </row>
      </sheetData>
      <sheetData sheetId="3">
        <row r="3">
          <cell r="G3">
            <v>212.68726395300044</v>
          </cell>
        </row>
      </sheetData>
      <sheetData sheetId="4">
        <row r="3">
          <cell r="G3">
            <v>212.68726395300044</v>
          </cell>
        </row>
        <row r="4">
          <cell r="G4">
            <v>141.52328997062529</v>
          </cell>
        </row>
        <row r="5">
          <cell r="G5">
            <v>73.32996747796895</v>
          </cell>
        </row>
        <row r="9">
          <cell r="G9">
            <v>160</v>
          </cell>
        </row>
        <row r="24">
          <cell r="F24">
            <v>9</v>
          </cell>
        </row>
        <row r="26">
          <cell r="F26">
            <v>180</v>
          </cell>
        </row>
        <row r="27">
          <cell r="F27">
            <v>12</v>
          </cell>
        </row>
        <row r="34">
          <cell r="F34">
            <v>203</v>
          </cell>
        </row>
        <row r="36">
          <cell r="F36">
            <v>1629.61</v>
          </cell>
        </row>
        <row r="39">
          <cell r="F39">
            <v>28.25</v>
          </cell>
        </row>
        <row r="41">
          <cell r="F41">
            <v>900</v>
          </cell>
        </row>
        <row r="42">
          <cell r="F42">
            <v>800</v>
          </cell>
        </row>
        <row r="43">
          <cell r="F43">
            <v>0.6</v>
          </cell>
        </row>
        <row r="44">
          <cell r="F44">
            <v>1180</v>
          </cell>
        </row>
        <row r="46">
          <cell r="F46">
            <v>23.333411111370371</v>
          </cell>
        </row>
        <row r="47">
          <cell r="F47">
            <v>320</v>
          </cell>
        </row>
        <row r="48">
          <cell r="F48">
            <v>225</v>
          </cell>
        </row>
        <row r="49">
          <cell r="F49">
            <v>225</v>
          </cell>
        </row>
        <row r="64">
          <cell r="F64">
            <v>3651.0638888888889</v>
          </cell>
        </row>
        <row r="74">
          <cell r="F74">
            <v>3252.5111111111114</v>
          </cell>
        </row>
        <row r="85">
          <cell r="F85">
            <v>4011.2777777777778</v>
          </cell>
        </row>
        <row r="96">
          <cell r="F96">
            <v>3674.8111111111111</v>
          </cell>
        </row>
        <row r="213">
          <cell r="D213">
            <v>5759.6487899999993</v>
          </cell>
        </row>
      </sheetData>
      <sheetData sheetId="5">
        <row r="3">
          <cell r="G3">
            <v>212.68726395300044</v>
          </cell>
        </row>
      </sheetData>
      <sheetData sheetId="6">
        <row r="3">
          <cell r="G3">
            <v>212.68726395300044</v>
          </cell>
        </row>
        <row r="23">
          <cell r="G23">
            <v>1.3036438662750036</v>
          </cell>
        </row>
      </sheetData>
      <sheetData sheetId="7"/>
      <sheetData sheetId="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QUIPOS"/>
      <sheetName val="PU"/>
      <sheetName val="SERVICIOS"/>
      <sheetName val="Presupuesto"/>
      <sheetName val="Programa de Trabajo"/>
      <sheetName val="Graficas"/>
      <sheetName val="Uso de Equipos"/>
      <sheetName val="Hoja8"/>
      <sheetName val="Hoja9"/>
      <sheetName val="Hoja10"/>
      <sheetName val="Hoja11"/>
      <sheetName val="Hoja12"/>
      <sheetName val="Hoja13"/>
      <sheetName val="Hoja14"/>
      <sheetName val="Hoja15"/>
      <sheetName val="Hoja16"/>
      <sheetName val="SALARIOS"/>
      <sheetName val="MATERIALES"/>
      <sheetName val="Analisis BC"/>
      <sheetName val="O.M. y Salarios"/>
      <sheetName val="MO"/>
      <sheetName val="Gastos Generales y Factores"/>
      <sheetName val="Listado Mano de Obra"/>
      <sheetName val="Listado Completo de Equipos"/>
      <sheetName val="Progr. Mensual"/>
      <sheetName val="Lista de Materiales"/>
      <sheetName val="Ingenieria"/>
      <sheetName val="Lista de Insumos K-CC 146-148"/>
      <sheetName val="Pres. Nav. Pto Plata"/>
      <sheetName val="PLANTA 150-200 TPH"/>
      <sheetName val="Trabajos Generales"/>
      <sheetName val="PRECIOS_ELE"/>
      <sheetName val="Programa_de_Trabajo"/>
      <sheetName val="Uso_de_Equipos"/>
      <sheetName val="Cargas Sociales"/>
      <sheetName val="Analisis Unit. "/>
    </sheetNames>
    <sheetDataSet>
      <sheetData sheetId="0" refreshError="1">
        <row r="13">
          <cell r="D13">
            <v>500</v>
          </cell>
        </row>
        <row r="14">
          <cell r="D14">
            <v>990</v>
          </cell>
        </row>
        <row r="27">
          <cell r="D27">
            <v>2.8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refreshError="1"/>
      <sheetData sheetId="35"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gas Sociales"/>
      <sheetName val="cuantias qq"/>
      <sheetName val="Cant. capabeg rell"/>
      <sheetName val="cant de ventanas y puertas"/>
      <sheetName val="cant Dimensiones losas"/>
      <sheetName val="cant hormigon armado"/>
      <sheetName val="Base de datos Res. Nicole I"/>
      <sheetName val="Insumos materiales"/>
      <sheetName val="Costos Mano de Obra"/>
      <sheetName val="Elaborac. Product todo costo"/>
      <sheetName val="Tabla Insumos materiales"/>
      <sheetName val="Tabla Costos Mano de Obra"/>
      <sheetName val="Tabla Elabor. Product todo cost"/>
      <sheetName val="Ana. Horm mexc mort"/>
      <sheetName val="Ana. blocks y termin."/>
      <sheetName val="Ana. pint. y mas "/>
      <sheetName val="Plomeria "/>
      <sheetName val="Primer nivel"/>
      <sheetName val="Segundo nivel"/>
      <sheetName val="Tercer Nivel"/>
      <sheetName val="Cuarto Nivel"/>
      <sheetName val="Total 4 Niveles"/>
      <sheetName val="Resumen para Microsoft Project"/>
      <sheetName val="Hoja2"/>
      <sheetName val="resumen"/>
      <sheetName val="Suposic. Vta ETAPA A con solar"/>
      <sheetName val="Supc. Vta ETAPA A &amp; B  c- solar"/>
      <sheetName val="Supc. Vta tres etapas c-solar"/>
      <sheetName val="Evaluacion Mat. por intercambio"/>
    </sheetNames>
    <sheetDataSet>
      <sheetData sheetId="0"/>
      <sheetData sheetId="1"/>
      <sheetData sheetId="2"/>
      <sheetData sheetId="3"/>
      <sheetData sheetId="4"/>
      <sheetData sheetId="5"/>
      <sheetData sheetId="6"/>
      <sheetData sheetId="7">
        <row r="20">
          <cell r="J20">
            <v>125</v>
          </cell>
        </row>
      </sheetData>
      <sheetData sheetId="8">
        <row r="38">
          <cell r="O38">
            <v>6.5</v>
          </cell>
        </row>
      </sheetData>
      <sheetData sheetId="9"/>
      <sheetData sheetId="10"/>
      <sheetData sheetId="11"/>
      <sheetData sheetId="12"/>
      <sheetData sheetId="13">
        <row r="53">
          <cell r="D53">
            <v>2640.8667724999996</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ICIO"/>
      <sheetName val="FONDO ESPECIAL DE LA PRESIDENCI"/>
      <sheetName val="Datos Para Project"/>
      <sheetName val="Desembolso de Caja"/>
      <sheetName val="Cronograma de Trabajo"/>
      <sheetName val="ANALISIS JULIO-07"/>
      <sheetName val="Cargas Sociales"/>
      <sheetName val="Tarifas de Alquiler de Equipo"/>
    </sheetNames>
    <sheetDataSet>
      <sheetData sheetId="0"/>
      <sheetData sheetId="1"/>
      <sheetData sheetId="2"/>
      <sheetData sheetId="3">
        <row r="7">
          <cell r="I7">
            <v>1.31200000027375</v>
          </cell>
        </row>
      </sheetData>
      <sheetData sheetId="4"/>
      <sheetData sheetId="5"/>
      <sheetData sheetId="6"/>
      <sheetData sheetId="7"/>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x. 7 tub 36 PRIMERA- CALLE 20"/>
      <sheetName val="Aux. 6 tub 42 JVP - PRIMERA"/>
      <sheetName val="AUX 5 TUB 36 CAÑADA"/>
      <sheetName val="AUX 4 TUB 42 CAÑADA"/>
      <sheetName val="Partidas Presupuesto "/>
      <sheetName val="PRESUPUESTO GENERAL"/>
      <sheetName val="Presupuesto Re-Estructurado"/>
      <sheetName val="Analisis Unitarios"/>
      <sheetName val="CUB-01-N-STGO-031-01-01"/>
      <sheetName val="Analisis Unit. E-MTPT-004-01-01"/>
      <sheetName val="Tarifas de Alquiler de Equipo"/>
      <sheetName val="Cargas Sociales"/>
      <sheetName val="auxiliar 1 TUB 42 C.CDL"/>
      <sheetName val="Aux 2 TUB 60"/>
      <sheetName val="aux 3 TUB 42 C.JVP-PRIMERA"/>
      <sheetName val="Total Exc "/>
      <sheetName val="Exc. p' Registros"/>
      <sheetName val="Exc. p' Imbornales"/>
      <sheetName val="Exc. p' Tub. 24&quot; H.A."/>
      <sheetName val="Exc. p' Tub. 42&quot; H.A."/>
      <sheetName val="Exc. p' Tub. 60&quot; H.A."/>
      <sheetName val=" Relleno Compact total"/>
      <sheetName val="Sum. y col. Relleno Compact."/>
      <sheetName val="Sum. y col de Relleno registro."/>
      <sheetName val="Sum. y col de Relleno Imb. "/>
      <sheetName val="Sum. y col de Relleno Tub. 24"/>
      <sheetName val="Sum. y col. de Mat. de base"/>
      <sheetName val="Bote Mat. Exce Reg e Imb"/>
      <sheetName val="Registros de 2 @ 3 mts"/>
      <sheetName val=" Desbroce Solar Desvio Provisi "/>
      <sheetName val="volumenes de cubicación"/>
      <sheetName val="Reposicion de Contenes"/>
      <sheetName val="Reposicion Aceras"/>
      <sheetName val="Sum. y col. Tub. 8&quot; H.S. Agua N"/>
      <sheetName val="Sum. y col. Tub. 24&quot; H.A."/>
      <sheetName val="Sum. y col. Tub. 42&quot; H.A. "/>
      <sheetName val="Sum. y col. Tub. 60&quot; H.A."/>
      <sheetName val="Limpieza Campamento"/>
      <sheetName val="Limpieza continua de obra"/>
      <sheetName val="Señalizacion y Control de Trans"/>
      <sheetName val="Uso de bomba"/>
      <sheetName val="Imbornales 3 Parrillas"/>
      <sheetName val="Reposicion Acometidas Domicilia"/>
      <sheetName val="Limp. Tub. en Tramo"/>
      <sheetName val="Demolicion Imbor. Existentes"/>
      <sheetName val="Demolicion Aceras y Contenes"/>
      <sheetName val="Corte Acera Conten p' Imbor."/>
      <sheetName val="Corte de Asfalto"/>
      <sheetName val="Analisis de Costos Nuevos"/>
      <sheetName val="Materiales Y MANO DE OBR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51">
          <cell r="E151">
            <v>4560.712195639896</v>
          </cell>
        </row>
        <row r="173">
          <cell r="E173">
            <v>238.36017625692841</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so"/>
      <sheetName val="ANALISIS ALUZINC"/>
      <sheetName val="ANALISIS ACERO"/>
      <sheetName val="propuesta"/>
      <sheetName val="MANO DE OBRA"/>
    </sheetNames>
    <sheetDataSet>
      <sheetData sheetId="0" refreshError="1"/>
      <sheetData sheetId="1" refreshError="1"/>
      <sheetData sheetId="2" refreshError="1"/>
      <sheetData sheetId="3" refreshError="1"/>
      <sheetData sheetId="4"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Z"/>
      <sheetName val="Ac.C"/>
      <sheetName val="Ac.V"/>
      <sheetName val="LOSA 27"/>
      <sheetName val="resum.ac "/>
      <sheetName val="Insumos"/>
      <sheetName val="Mezcla"/>
      <sheetName val="Analisis Civil"/>
      <sheetName val="Análisis "/>
      <sheetName val="Presup."/>
      <sheetName val="V.Tierras A"/>
      <sheetName val="V H.A y Muros A"/>
      <sheetName val="Term A"/>
      <sheetName val="v. exterior"/>
    </sheetNames>
    <sheetDataSet>
      <sheetData sheetId="0" refreshError="1"/>
      <sheetData sheetId="1" refreshError="1"/>
      <sheetData sheetId="2" refreshError="1"/>
      <sheetData sheetId="3"/>
      <sheetData sheetId="4" refreshError="1"/>
      <sheetData sheetId="5">
        <row r="3">
          <cell r="H3">
            <v>36.25</v>
          </cell>
        </row>
      </sheetData>
      <sheetData sheetId="6" refreshError="1"/>
      <sheetData sheetId="7" refreshError="1"/>
      <sheetData sheetId="8" refreshError="1"/>
      <sheetData sheetId="9" refreshError="1"/>
      <sheetData sheetId="10">
        <row r="17">
          <cell r="H17">
            <v>1</v>
          </cell>
        </row>
      </sheetData>
      <sheetData sheetId="11" refreshError="1"/>
      <sheetData sheetId="12" refreshError="1"/>
      <sheetData sheetId="13"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ero"/>
      <sheetName val="Hormigón"/>
      <sheetName val="Cuantia"/>
      <sheetName val="Informe Cuantia"/>
    </sheetNames>
    <sheetDataSet>
      <sheetData sheetId="0"/>
      <sheetData sheetId="1">
        <row r="1">
          <cell r="A1" t="str">
            <v>Item</v>
          </cell>
          <cell r="B1" t="str">
            <v>ID Elemento</v>
          </cell>
          <cell r="C1" t="str">
            <v>Elemento</v>
          </cell>
          <cell r="D1" t="str">
            <v>x-x'</v>
          </cell>
          <cell r="E1" t="str">
            <v>y-y'</v>
          </cell>
          <cell r="F1" t="str">
            <v>z-z'</v>
          </cell>
          <cell r="G1" t="str">
            <v>Vol</v>
          </cell>
          <cell r="H1" t="str">
            <v>Cantidad</v>
          </cell>
          <cell r="I1" t="str">
            <v>Vol Total</v>
          </cell>
          <cell r="J1" t="str">
            <v>f'c</v>
          </cell>
          <cell r="K1" t="str">
            <v>Armado</v>
          </cell>
        </row>
        <row r="2">
          <cell r="A2" t="str">
            <v>a.-</v>
          </cell>
          <cell r="B2" t="str">
            <v>Zapata de  Muro [ 0.60 x 50.51 x 0.30 ] - f'c=210 kg/cm²@28d -&gt; 4 Ø 1/2'' + est Ø3/8'' @ 0.20 m</v>
          </cell>
          <cell r="C2" t="str">
            <v>Zapata de  Muro</v>
          </cell>
          <cell r="D2">
            <v>0.6</v>
          </cell>
          <cell r="E2">
            <v>50.505000000000003</v>
          </cell>
          <cell r="F2">
            <v>0.3</v>
          </cell>
          <cell r="G2">
            <v>9.0908999999999995</v>
          </cell>
          <cell r="H2">
            <v>1</v>
          </cell>
          <cell r="I2">
            <v>9.0908999999999995</v>
          </cell>
          <cell r="J2">
            <v>210</v>
          </cell>
          <cell r="K2" t="str">
            <v>4 Ø 1/2'' + est Ø3/8'' @ 0.20 m</v>
          </cell>
        </row>
        <row r="3">
          <cell r="A3" t="str">
            <v>b.-</v>
          </cell>
          <cell r="B3" t="str">
            <v>Zapata Z1 [ 1.00 x 1.00 x 0.40 ] - f'c=210 kg/cm²@28d -&gt; Ø 1/2'' @ 0.15 m AC AD</v>
          </cell>
          <cell r="C3" t="str">
            <v>Zapata Z1</v>
          </cell>
          <cell r="D3">
            <v>1</v>
          </cell>
          <cell r="E3">
            <v>1</v>
          </cell>
          <cell r="F3">
            <v>0.4</v>
          </cell>
          <cell r="G3">
            <v>0.4</v>
          </cell>
          <cell r="H3">
            <v>1</v>
          </cell>
          <cell r="I3">
            <v>0.4</v>
          </cell>
          <cell r="J3">
            <v>210</v>
          </cell>
          <cell r="K3" t="str">
            <v>Ø 1/2'' @ 0.15 m AC AD</v>
          </cell>
        </row>
        <row r="4">
          <cell r="A4" t="str">
            <v>c.-</v>
          </cell>
          <cell r="B4" t="str">
            <v>Columna C1 [ 0.30 x 0.45 x 7.62 ] - f'c=210 kg/cm²@28d -&gt; 6 Ø 3/4'' + est Ø3/8'' @ 0.15 m</v>
          </cell>
          <cell r="C4" t="str">
            <v>Columna C1</v>
          </cell>
          <cell r="D4">
            <v>0.3</v>
          </cell>
          <cell r="E4">
            <v>0.45</v>
          </cell>
          <cell r="F4">
            <v>7.62</v>
          </cell>
          <cell r="G4">
            <v>1.0287000000000002</v>
          </cell>
          <cell r="H4">
            <v>7.0314960629921259</v>
          </cell>
          <cell r="I4">
            <v>7.2333000000000007</v>
          </cell>
          <cell r="J4">
            <v>210</v>
          </cell>
          <cell r="K4" t="str">
            <v>6 Ø 3/4'' + est Ø3/8'' @ 0.15 m</v>
          </cell>
        </row>
        <row r="5">
          <cell r="A5" t="str">
            <v>d.-</v>
          </cell>
          <cell r="B5" t="str">
            <v>Viga V1 [ 0.15 x 0.28 x 29.40 ] - f'c=210 kg/cm²@28d -&gt; 7 Ø 1/2'' + est Ø3/8'' @ 0.15 m</v>
          </cell>
          <cell r="C5" t="str">
            <v>Viga V1</v>
          </cell>
          <cell r="D5">
            <v>0.15</v>
          </cell>
          <cell r="E5">
            <v>0.28000000000000003</v>
          </cell>
          <cell r="F5">
            <v>29.4</v>
          </cell>
          <cell r="G5">
            <v>1.2348000000000001</v>
          </cell>
          <cell r="H5">
            <v>1</v>
          </cell>
          <cell r="I5">
            <v>1.2348000000000001</v>
          </cell>
          <cell r="J5">
            <v>210</v>
          </cell>
          <cell r="K5" t="str">
            <v>7 Ø 1/2'' + est Ø3/8'' @ 0.15 m</v>
          </cell>
        </row>
        <row r="6">
          <cell r="A6" t="str">
            <v>e.-</v>
          </cell>
          <cell r="B6" t="str">
            <v>Dintel D1 [ 0.15 x 0.20 x 1.00 ] - f'c=210 kg/cm²@28d -&gt; 2 Ø1/2'' + 2 Ø 3/8'' + est Ø3/8'' @ 0.20 m</v>
          </cell>
          <cell r="C6" t="str">
            <v>Dintel D1</v>
          </cell>
          <cell r="D6">
            <v>0.15</v>
          </cell>
          <cell r="E6">
            <v>0.2</v>
          </cell>
          <cell r="F6">
            <v>1</v>
          </cell>
          <cell r="G6">
            <v>0.03</v>
          </cell>
          <cell r="H6">
            <v>6</v>
          </cell>
          <cell r="I6">
            <v>0.18</v>
          </cell>
          <cell r="J6">
            <v>210</v>
          </cell>
          <cell r="K6" t="str">
            <v>2 Ø1/2'' + 2 Ø 3/8'' + est Ø3/8'' @ 0.20 m</v>
          </cell>
        </row>
        <row r="7">
          <cell r="A7" t="str">
            <v>f.-</v>
          </cell>
          <cell r="B7" t="str">
            <v>Dintel D2 [ 0.15 x 0.40 x 2.00 ] - f'c=210 kg/cm²@28d -&gt; 3 Ø1/2'' + 3 Ø 3/8'' + est Ø3/8'' @ 0.20 m</v>
          </cell>
          <cell r="C7" t="str">
            <v>Dintel D2</v>
          </cell>
          <cell r="D7">
            <v>0.15</v>
          </cell>
          <cell r="E7">
            <v>0.4</v>
          </cell>
          <cell r="F7">
            <v>2</v>
          </cell>
          <cell r="G7">
            <v>0.12</v>
          </cell>
          <cell r="H7">
            <v>2</v>
          </cell>
          <cell r="I7">
            <v>0.24</v>
          </cell>
          <cell r="J7">
            <v>210</v>
          </cell>
          <cell r="K7" t="str">
            <v>3 Ø1/2'' + 3 Ø 3/8'' + est Ø3/8'' @ 0.20 m</v>
          </cell>
        </row>
        <row r="8">
          <cell r="A8" t="str">
            <v>g.-</v>
          </cell>
          <cell r="B8" t="str">
            <v>Losa  [ 2.85 x 10.65 x 0.12 ] - f'c=210 kg/cm²@28d -&gt; Est Ø3/8'' @ 0.25 m AD</v>
          </cell>
          <cell r="C8" t="str">
            <v xml:space="preserve">Losa </v>
          </cell>
          <cell r="D8">
            <v>2.85</v>
          </cell>
          <cell r="E8">
            <v>10.65</v>
          </cell>
          <cell r="F8">
            <v>0.12</v>
          </cell>
          <cell r="G8">
            <v>3.6423000000000001</v>
          </cell>
          <cell r="H8">
            <v>1</v>
          </cell>
          <cell r="I8">
            <v>3.6423000000000001</v>
          </cell>
          <cell r="J8">
            <v>210</v>
          </cell>
          <cell r="K8" t="str">
            <v>Est Ø3/8'' @ 0.25 m AD</v>
          </cell>
        </row>
        <row r="9">
          <cell r="A9" t="str">
            <v>a.-</v>
          </cell>
          <cell r="B9" t="str">
            <v>Zapata de  Muro [ 0.60 x 67.90 x 0.30 ] - f'c=210 kg/cm²@28d -&gt; 4 Ø 3/8'' + est Ø3/8'' @ 0.20 m</v>
          </cell>
          <cell r="C9" t="str">
            <v>Zapata de  Muro</v>
          </cell>
          <cell r="D9">
            <v>0.6</v>
          </cell>
          <cell r="E9">
            <v>67.900000000000006</v>
          </cell>
          <cell r="F9">
            <v>0.3</v>
          </cell>
          <cell r="G9">
            <v>12.222</v>
          </cell>
          <cell r="H9">
            <v>1</v>
          </cell>
          <cell r="I9">
            <v>12.222</v>
          </cell>
          <cell r="J9">
            <v>210</v>
          </cell>
          <cell r="K9" t="str">
            <v>4 Ø 3/8'' + est Ø3/8'' @ 0.20 m</v>
          </cell>
        </row>
        <row r="10">
          <cell r="A10" t="str">
            <v>b.-</v>
          </cell>
          <cell r="B10" t="str">
            <v>Zapata de  Muro [ 0.45 x 22.36 x 0.25 ] - f'c=210 kg/cm²@28d -&gt; 3 Ø 3/8'' + est Ø3/8'' @ 0.20 m</v>
          </cell>
          <cell r="C10" t="str">
            <v>Zapata de  Muro</v>
          </cell>
          <cell r="D10">
            <v>0.45</v>
          </cell>
          <cell r="E10">
            <v>22.358000000000001</v>
          </cell>
          <cell r="F10">
            <v>0.25</v>
          </cell>
          <cell r="G10">
            <v>2.5152749999999999</v>
          </cell>
          <cell r="H10">
            <v>1</v>
          </cell>
          <cell r="I10">
            <v>2.5152749999999999</v>
          </cell>
          <cell r="J10">
            <v>210</v>
          </cell>
          <cell r="K10" t="str">
            <v>3 Ø 3/8'' + est Ø3/8'' @ 0.20 m</v>
          </cell>
        </row>
        <row r="11">
          <cell r="A11" t="str">
            <v>c.-</v>
          </cell>
          <cell r="B11" t="str">
            <v>Zapata Z1 [ 2.00 x 2.00 x 0.40 ] - f'c=210 kg/cm²@28d -&gt; Ø 3/4'' @ 0.20 m AD</v>
          </cell>
          <cell r="C11" t="str">
            <v>Zapata Z1</v>
          </cell>
          <cell r="D11">
            <v>2</v>
          </cell>
          <cell r="E11">
            <v>2</v>
          </cell>
          <cell r="F11">
            <v>0.4</v>
          </cell>
          <cell r="G11">
            <v>1.6</v>
          </cell>
          <cell r="H11">
            <v>8</v>
          </cell>
          <cell r="I11">
            <v>12.8</v>
          </cell>
          <cell r="J11">
            <v>210</v>
          </cell>
          <cell r="K11" t="str">
            <v>Ø 3/4'' @ 0.20 m AD</v>
          </cell>
        </row>
        <row r="12">
          <cell r="A12" t="str">
            <v>d.-</v>
          </cell>
          <cell r="B12" t="str">
            <v>Zapata Z2 [ 2.50 x 2.50 x 0.40 ] - f'c=210 kg/cm²@28d -&gt; Ø 3/4'' @ 0.20 m AD</v>
          </cell>
          <cell r="C12" t="str">
            <v>Zapata Z2</v>
          </cell>
          <cell r="D12">
            <v>2.5</v>
          </cell>
          <cell r="E12">
            <v>2.5</v>
          </cell>
          <cell r="F12">
            <v>0.4</v>
          </cell>
          <cell r="G12">
            <v>2.5</v>
          </cell>
          <cell r="H12">
            <v>1</v>
          </cell>
          <cell r="I12">
            <v>2.5</v>
          </cell>
          <cell r="J12">
            <v>210</v>
          </cell>
          <cell r="K12" t="str">
            <v>Ø 3/4'' @ 0.20 m AD</v>
          </cell>
        </row>
        <row r="13">
          <cell r="A13" t="str">
            <v>e.-</v>
          </cell>
          <cell r="B13" t="str">
            <v>Columna C1 [ 0.45 x 0.45 x 7.62 ] - f'c=210 kg/cm²@28d -&gt; 8 Ø 3/4'' + 2est Ø3/8'' @ 0.15 m</v>
          </cell>
          <cell r="C13" t="str">
            <v>Columna C1</v>
          </cell>
          <cell r="D13">
            <v>0.45</v>
          </cell>
          <cell r="E13">
            <v>0.45</v>
          </cell>
          <cell r="F13">
            <v>7.62</v>
          </cell>
          <cell r="G13">
            <v>1.54305</v>
          </cell>
          <cell r="H13">
            <v>8</v>
          </cell>
          <cell r="I13">
            <v>12.3444</v>
          </cell>
          <cell r="J13">
            <v>210</v>
          </cell>
          <cell r="K13" t="str">
            <v>8 Ø 3/4'' + 2est Ø3/8'' @ 0.15 m</v>
          </cell>
        </row>
        <row r="14">
          <cell r="A14" t="str">
            <v>f.-</v>
          </cell>
          <cell r="B14" t="str">
            <v>Columna C2 [ 0.30 x 0.60 x 7.62 ] - f'c=210 kg/cm²@28d -&gt; 5 Ø 3/4'' +6 Ø 1/2'' + 2est Ø3/8'' @ 0.15 m</v>
          </cell>
          <cell r="C14" t="str">
            <v>Columna C2</v>
          </cell>
          <cell r="D14">
            <v>0.3</v>
          </cell>
          <cell r="E14">
            <v>0.6</v>
          </cell>
          <cell r="F14">
            <v>7.62</v>
          </cell>
          <cell r="G14">
            <v>1.3715999999999999</v>
          </cell>
          <cell r="H14">
            <v>1</v>
          </cell>
          <cell r="I14">
            <v>1.3715999999999999</v>
          </cell>
          <cell r="J14">
            <v>210</v>
          </cell>
          <cell r="K14" t="str">
            <v>5 Ø 3/4'' +6 Ø 1/2'' + 2est Ø3/8'' @ 0.15 m</v>
          </cell>
        </row>
        <row r="15">
          <cell r="A15" t="str">
            <v>g.-</v>
          </cell>
          <cell r="B15" t="str">
            <v>Losa de Piso [ 12.24 x 11.74 x 0.08 ] - f'c=210 kg/cm²@28d -&gt; Malla Electr. D 2.7 x D 2.7 - 150 x 150</v>
          </cell>
          <cell r="C15" t="str">
            <v>Losa de Piso</v>
          </cell>
          <cell r="D15">
            <v>12.24</v>
          </cell>
          <cell r="E15">
            <v>11.737745098039207</v>
          </cell>
          <cell r="F15">
            <v>0.08</v>
          </cell>
          <cell r="G15">
            <v>11.493599999999992</v>
          </cell>
          <cell r="H15">
            <v>1</v>
          </cell>
          <cell r="I15">
            <v>11.493599999999992</v>
          </cell>
          <cell r="J15">
            <v>210</v>
          </cell>
          <cell r="K15" t="str">
            <v>Malla Electr. D 2.7 x D 2.7 - 150 x 150</v>
          </cell>
        </row>
        <row r="16">
          <cell r="A16" t="str">
            <v>g.-</v>
          </cell>
          <cell r="B16" t="str">
            <v>Losa de Entrepiso [ 13.14 x 11.94 x 0.15 ] - f'c=210 kg/cm²@28d -&gt; Ø 3/8'' @ 0.20 m AD + Adic Ø 3/8''@0.20 m</v>
          </cell>
          <cell r="C16" t="str">
            <v>Losa de Entrepiso</v>
          </cell>
          <cell r="D16">
            <v>13.14</v>
          </cell>
          <cell r="E16">
            <v>11.94</v>
          </cell>
          <cell r="F16">
            <v>0.15</v>
          </cell>
          <cell r="G16">
            <v>23.533740000000002</v>
          </cell>
          <cell r="H16">
            <v>1</v>
          </cell>
          <cell r="I16">
            <v>23.533740000000002</v>
          </cell>
          <cell r="J16">
            <v>210</v>
          </cell>
          <cell r="K16" t="str">
            <v>Ø 3/8'' @ 0.20 m AD + Adic Ø 3/8''@0.20 m</v>
          </cell>
        </row>
        <row r="17">
          <cell r="C17" t="str">
            <v>Muro Arranque ESC 1</v>
          </cell>
          <cell r="D17">
            <v>0.2</v>
          </cell>
          <cell r="E17">
            <v>1.25</v>
          </cell>
          <cell r="F17">
            <v>1</v>
          </cell>
          <cell r="G17">
            <v>0.25</v>
          </cell>
          <cell r="H17">
            <v>1</v>
          </cell>
          <cell r="I17">
            <v>0.25</v>
          </cell>
        </row>
        <row r="18">
          <cell r="I18">
            <v>0</v>
          </cell>
        </row>
      </sheetData>
      <sheetData sheetId="2"/>
      <sheetData sheetId="3"/>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Análisis"/>
      <sheetName val="Precios y MO"/>
      <sheetName val="Flujo de Caja"/>
      <sheetName val="CASETA"/>
      <sheetName val="analisis unitarios"/>
      <sheetName val="insumos"/>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 term"/>
      <sheetName val="Edificio A"/>
      <sheetName val="Edificio D"/>
      <sheetName val="Edicio c"/>
      <sheetName val="electr."/>
      <sheetName val="Unv. "/>
      <sheetName val="Presupuesto"/>
      <sheetName val="Volumenes"/>
      <sheetName val="Anal. horm."/>
      <sheetName val="Mat"/>
      <sheetName val="Ana-Sanit."/>
      <sheetName val="Pu-Sanit."/>
      <sheetName val="Ana-Elect"/>
      <sheetName val="PU-Elect."/>
      <sheetName val="anal aire"/>
      <sheetName val="climat."/>
      <sheetName val="Jornal"/>
      <sheetName val="cuantias "/>
      <sheetName val="peso-cuantia"/>
      <sheetName val="planta trata"/>
      <sheetName val="subida materiales"/>
      <sheetName val="Hoja5"/>
      <sheetName val="M. O. exc."/>
      <sheetName val="Hoja3"/>
      <sheetName val="Ana-elect."/>
      <sheetName val="puertas"/>
      <sheetName val="Cubicacion"/>
      <sheetName val="Septicos"/>
      <sheetName val="caseta"/>
      <sheetName val="calcul anal"/>
      <sheetName val="UASD"/>
      <sheetName val="INSUMO"/>
      <sheetName val="Mezcla"/>
      <sheetName val="Hoja2"/>
      <sheetName val="Hoja1"/>
      <sheetName val="A"/>
      <sheetName val="TIPO C 4NIV."/>
      <sheetName val="TIPO I 3NIV."/>
      <sheetName val="TIPO F 3NIV."/>
      <sheetName val="TIPO F 4NIV."/>
      <sheetName val="TIPO I 3NIV(2)"/>
      <sheetName val="Tipo J 3NIV."/>
      <sheetName val="TIPO F 3NIV. (2)"/>
    </sheetNames>
    <sheetDataSet>
      <sheetData sheetId="0" refreshError="1">
        <row r="1512">
          <cell r="G1512">
            <v>3526.1216021874998</v>
          </cell>
        </row>
      </sheetData>
      <sheetData sheetId="1">
        <row r="1512">
          <cell r="G1512">
            <v>3526.1216021874998</v>
          </cell>
        </row>
      </sheetData>
      <sheetData sheetId="2"/>
      <sheetData sheetId="3"/>
      <sheetData sheetId="4"/>
      <sheetData sheetId="5"/>
      <sheetData sheetId="6"/>
      <sheetData sheetId="7"/>
      <sheetData sheetId="8">
        <row r="391">
          <cell r="F391">
            <v>14781.061545997285</v>
          </cell>
        </row>
      </sheetData>
      <sheetData sheetId="9">
        <row r="14">
          <cell r="D14">
            <v>1240</v>
          </cell>
        </row>
      </sheetData>
      <sheetData sheetId="10"/>
      <sheetData sheetId="11">
        <row r="126">
          <cell r="C126">
            <v>55</v>
          </cell>
        </row>
      </sheetData>
      <sheetData sheetId="12"/>
      <sheetData sheetId="13">
        <row r="39">
          <cell r="D39">
            <v>4.37</v>
          </cell>
        </row>
      </sheetData>
      <sheetData sheetId="14"/>
      <sheetData sheetId="15"/>
      <sheetData sheetId="16">
        <row r="14">
          <cell r="D14">
            <v>0.3</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3141">
          <cell r="F3141">
            <v>2275.0549999999998</v>
          </cell>
        </row>
      </sheetData>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
      <sheetName val="Analisis"/>
      <sheetName val="CPN1"/>
      <sheetName val="Module"/>
    </sheetNames>
    <sheetDataSet>
      <sheetData sheetId="0"/>
      <sheetData sheetId="1"/>
      <sheetData sheetId="2"/>
      <sheetData sheetId="3"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PARA BANCO"/>
      <sheetName val="PRESUPUESTO US"/>
      <sheetName val="PRESUPUESTO"/>
      <sheetName val="INSUMOS"/>
      <sheetName val="ZAPATAS"/>
      <sheetName val="COLUMNAS"/>
      <sheetName val="VIGAS"/>
      <sheetName val="LOSAS"/>
      <sheetName val="MORTEROS"/>
      <sheetName val="ANALISIS PISOS Y REVESTIMIENTOS"/>
      <sheetName val="ELECTRICAS"/>
      <sheetName val="PINTURA"/>
      <sheetName val="TECHO"/>
      <sheetName val="TRABAJOS SANITARIOS (NO DISENO)"/>
      <sheetName val="TABLA DE BANOS"/>
      <sheetName val="TABLA SALIDAS ELECTRICAS"/>
      <sheetName val="ALIMENTADORES ELECTRICOS"/>
      <sheetName val="TOPES DE GRANITO"/>
      <sheetName val="TABLA DE PUERTAS"/>
      <sheetName val="TABLA DE VENTANAS"/>
      <sheetName val="BARANDAS ELEV IZQ"/>
      <sheetName val="BARANDAS ELEV DER"/>
      <sheetName val="BARANDAS ELEV POSTERIOR"/>
      <sheetName val="BARANDAS ELEV FRONTAL"/>
    </sheetNames>
    <sheetDataSet>
      <sheetData sheetId="0" refreshError="1"/>
      <sheetData sheetId="1" refreshError="1"/>
      <sheetData sheetId="2" refreshError="1"/>
      <sheetData sheetId="3" refreshError="1">
        <row r="1">
          <cell r="A1" t="str">
            <v>I N S U M O S    VARIOS</v>
          </cell>
        </row>
        <row r="7">
          <cell r="B7">
            <v>35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SA 9N"/>
      <sheetName val="volumetrias"/>
      <sheetName val="Presup"/>
      <sheetName val="mov. tierra"/>
      <sheetName val="muros y H.A."/>
      <sheetName val="Term."/>
      <sheetName val="VOL"/>
      <sheetName val="V. exterior"/>
      <sheetName val="Mano de Obra"/>
      <sheetName val="Insumos"/>
      <sheetName val="Analisis "/>
      <sheetName val="Mezcla"/>
      <sheetName val="Analisis Civil"/>
      <sheetName val="resum.ac "/>
      <sheetName val="LOSA 27"/>
      <sheetName val="Ac.Z"/>
      <sheetName val="Ac.C"/>
      <sheetName val="Ac.V"/>
      <sheetName val="Ac. M"/>
    </sheetNames>
    <sheetDataSet>
      <sheetData sheetId="0"/>
      <sheetData sheetId="1"/>
      <sheetData sheetId="2">
        <row r="4">
          <cell r="I4">
            <v>36.9</v>
          </cell>
        </row>
      </sheetData>
      <sheetData sheetId="3">
        <row r="26">
          <cell r="D26">
            <v>0.85</v>
          </cell>
        </row>
        <row r="28">
          <cell r="D28">
            <v>0.3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Z"/>
      <sheetName val="Ac.C"/>
      <sheetName val="Ac.V"/>
      <sheetName val="resum.ac "/>
      <sheetName val="LOSA"/>
      <sheetName val="LOSA (2)"/>
      <sheetName val="insumo"/>
      <sheetName val="Mezcla"/>
      <sheetName val="ana.h.a"/>
      <sheetName val="analisis"/>
      <sheetName val="Analisis Areas Ext."/>
      <sheetName val="Resumen"/>
      <sheetName val="exteriores"/>
      <sheetName val="v. exterior"/>
      <sheetName val="bLOQUE A"/>
      <sheetName val="bLOQUE B Y C"/>
      <sheetName val="V.Tierras A"/>
      <sheetName val="V H.A y Muros A"/>
      <sheetName val="Term A"/>
      <sheetName val="m.tIERRA BYC"/>
      <sheetName val="H.A Y MUROS BYC"/>
      <sheetName val="TERMBYC"/>
    </sheetNames>
    <sheetDataSet>
      <sheetData sheetId="0" refreshError="1"/>
      <sheetData sheetId="1" refreshError="1"/>
      <sheetData sheetId="2" refreshError="1"/>
      <sheetData sheetId="3" refreshError="1"/>
      <sheetData sheetId="4"/>
      <sheetData sheetId="5" refreshError="1"/>
      <sheetData sheetId="6">
        <row r="4">
          <cell r="D4">
            <v>2547.17</v>
          </cell>
        </row>
      </sheetData>
      <sheetData sheetId="7">
        <row r="10">
          <cell r="F10">
            <v>4211.5599999999995</v>
          </cell>
        </row>
      </sheetData>
      <sheetData sheetId="8" refreshError="1"/>
      <sheetData sheetId="9" refreshError="1"/>
      <sheetData sheetId="10" refreshError="1"/>
      <sheetData sheetId="11" refreshError="1"/>
      <sheetData sheetId="12"/>
      <sheetData sheetId="13" refreshError="1"/>
      <sheetData sheetId="14" refreshError="1"/>
      <sheetData sheetId="15" refreshError="1"/>
      <sheetData sheetId="16">
        <row r="7">
          <cell r="D7">
            <v>1.4</v>
          </cell>
        </row>
        <row r="9">
          <cell r="D9">
            <v>0.3</v>
          </cell>
        </row>
      </sheetData>
      <sheetData sheetId="17" refreshError="1"/>
      <sheetData sheetId="18" refreshError="1"/>
      <sheetData sheetId="19" refreshError="1"/>
      <sheetData sheetId="20" refreshError="1"/>
      <sheetData sheetId="21"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000.00"/>
      <sheetName val="02.000.00"/>
      <sheetName val="03.000.00"/>
      <sheetName val="04.000.00"/>
      <sheetName val="05.000.00"/>
      <sheetName val="007.000.00"/>
      <sheetName val="08.000.00"/>
      <sheetName val="09.000.00"/>
      <sheetName val="13.000.00"/>
      <sheetName val="Hoja1"/>
      <sheetName val="INSUMOS"/>
      <sheetName val="15.000.00"/>
      <sheetName val="16.000.00"/>
      <sheetName val="RESUMEN"/>
      <sheetName val="V.Tierras A"/>
      <sheetName val="ANALISIS SEÑAL"/>
      <sheetName val="Materia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261">
          <cell r="F261">
            <v>200</v>
          </cell>
        </row>
        <row r="303">
          <cell r="F303">
            <v>1500</v>
          </cell>
        </row>
      </sheetData>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glesia Maimon (2)"/>
      <sheetName val="Presupuesto"/>
      <sheetName val="Analisis"/>
      <sheetName val="Zapatas"/>
      <sheetName val="Insumos"/>
      <sheetName val="Mano de Obra"/>
      <sheetName val="Datos"/>
      <sheetName val="Tablas Referencia"/>
      <sheetName val="Columnas"/>
      <sheetName val="Vigas"/>
      <sheetName val="Losas"/>
      <sheetName val="Sheet1"/>
    </sheetNames>
    <sheetDataSet>
      <sheetData sheetId="0" refreshError="1"/>
      <sheetData sheetId="1" refreshError="1"/>
      <sheetData sheetId="2" refreshError="1">
        <row r="2">
          <cell r="J2">
            <v>0.01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Análisis de Precios"/>
      <sheetName val="Presupuesto Nave 1"/>
      <sheetName val="Presupuesto Nave 2"/>
      <sheetName val="Cantidades Nave 1"/>
      <sheetName val="Cantidades Nave 2"/>
      <sheetName val="Mano de Obra"/>
      <sheetName val="Sheet4"/>
      <sheetName val="Sheet5"/>
      <sheetName val="Sheet11"/>
      <sheetName val="Sheet12"/>
      <sheetName val="Sheet13"/>
      <sheetName val="Sheet14"/>
      <sheetName val="Sheet15"/>
      <sheetName val="Sheet16"/>
      <sheetName val="Analisis"/>
      <sheetName val="Anal. horm."/>
      <sheetName val="Volumenes"/>
    </sheetNames>
    <sheetDataSet>
      <sheetData sheetId="0" refreshError="1">
        <row r="6">
          <cell r="B6" t="str">
            <v>Acero 1/2" (  Grado 40  )</v>
          </cell>
        </row>
        <row r="71">
          <cell r="B71" t="str">
            <v>Hormigón Industrial 210 Kg/cm2 (Incluye ITBIS y Vaciado Con Bomba)</v>
          </cell>
          <cell r="C71" t="str">
            <v>M3</v>
          </cell>
          <cell r="D71">
            <v>1918.8</v>
          </cell>
        </row>
      </sheetData>
      <sheetData sheetId="1">
        <row r="201">
          <cell r="F201">
            <v>7792.2050656250012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MODULO 6"/>
      <sheetName val="MODULO 5"/>
      <sheetName val="MODULO 4"/>
      <sheetName val="Analisis "/>
      <sheetName val="Analisis Civil MODULO 4"/>
      <sheetName val="Analisis Civil MODULO 5"/>
      <sheetName val="Analisis Civil MODULO 6"/>
      <sheetName val="Mezcla"/>
      <sheetName val=" MObra"/>
    </sheetNames>
    <sheetDataSet>
      <sheetData sheetId="0" refreshError="1">
        <row r="2">
          <cell r="G2">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sheetName val="PRESENTACION (2)"/>
      <sheetName val="PRESUPUESTO (2)"/>
      <sheetName val="P.U. Const"/>
      <sheetName val="Materiales"/>
      <sheetName val="Salarios"/>
      <sheetName val="Precios"/>
      <sheetName val="EQUIPOS"/>
      <sheetName val="COSTO INDIRECTO"/>
      <sheetName val="OPERADORES EQUIPOS"/>
      <sheetName val="PRESENTACION_(2)"/>
      <sheetName val="PRESUPUESTO_(2)"/>
      <sheetName val="P_U__Const"/>
      <sheetName val="Analisis"/>
      <sheetName val="Insumos (2)"/>
      <sheetName val="M.O."/>
      <sheetName val="Insumos"/>
      <sheetName val="Análisis"/>
    </sheetNames>
    <sheetDataSet>
      <sheetData sheetId="0" refreshError="1"/>
      <sheetData sheetId="1" refreshError="1"/>
      <sheetData sheetId="2" refreshError="1"/>
      <sheetData sheetId="3" refreshError="1"/>
      <sheetData sheetId="4" refreshError="1">
        <row r="15">
          <cell r="K15">
            <v>145</v>
          </cell>
        </row>
      </sheetData>
      <sheetData sheetId="5" refreshError="1">
        <row r="14">
          <cell r="D14">
            <v>45</v>
          </cell>
        </row>
        <row r="16">
          <cell r="D16">
            <v>45</v>
          </cell>
        </row>
      </sheetData>
      <sheetData sheetId="6" refreshError="1"/>
      <sheetData sheetId="7" refreshError="1"/>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Sold+Torn"/>
      <sheetName val="varios"/>
      <sheetName val="Presupuesto"/>
      <sheetName val="materiales"/>
      <sheetName val="propuesta"/>
      <sheetName val="peso"/>
      <sheetName val="MO"/>
    </sheetNames>
    <sheetDataSet>
      <sheetData sheetId="0" refreshError="1">
        <row r="12">
          <cell r="E12">
            <v>285</v>
          </cell>
        </row>
        <row r="13">
          <cell r="E13">
            <v>1832.8</v>
          </cell>
        </row>
        <row r="15">
          <cell r="E15">
            <v>1508</v>
          </cell>
        </row>
        <row r="17">
          <cell r="E17">
            <v>2600</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
      <sheetName val="Mezcla"/>
      <sheetName val="Ac.Z"/>
      <sheetName val="Ac.C"/>
      <sheetName val="Ac.V"/>
      <sheetName val="resum.ac "/>
      <sheetName val="LOSA"/>
      <sheetName val="LOSA (2)"/>
      <sheetName val="ana.h.a"/>
      <sheetName val="analisis"/>
      <sheetName val="Analisis Areas Ext."/>
      <sheetName val="Resumen"/>
      <sheetName val="exteriores"/>
      <sheetName val="v. exterior"/>
      <sheetName val="bLOQUE A"/>
      <sheetName val="V.Tierras A"/>
      <sheetName val="V H.A y Muros A"/>
      <sheetName val="Term A"/>
      <sheetName val="ANALISIS STO DGO"/>
    </sheetNames>
    <sheetDataSet>
      <sheetData sheetId="0" refreshError="1">
        <row r="4">
          <cell r="D4">
            <v>2547.17</v>
          </cell>
        </row>
        <row r="11">
          <cell r="D11">
            <v>95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sheetData sheetId="16"/>
      <sheetData sheetId="17"/>
      <sheetData sheetId="18"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Mvto Tierra"/>
      <sheetName val="Materiales"/>
      <sheetName val="Equipos"/>
    </sheetNames>
    <sheetDataSet>
      <sheetData sheetId="0"/>
      <sheetData sheetId="1"/>
      <sheetData sheetId="2">
        <row r="6">
          <cell r="C6">
            <v>315</v>
          </cell>
        </row>
      </sheetData>
      <sheetData sheetId="3">
        <row r="16">
          <cell r="H16">
            <v>3410.0508</v>
          </cell>
        </row>
      </sheetData>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ores"/>
      <sheetName val="insumos"/>
      <sheetName val="PARTIDAS"/>
      <sheetName val="med.mov.de tierras"/>
      <sheetName val="med.superestruc."/>
      <sheetName val="analisis unitarios"/>
      <sheetName val="MOVIMIENTO DE TIERRAS"/>
      <sheetName val="INSTALACIONES"/>
      <sheetName val="SUPERESTRUCTURA"/>
      <sheetName val="med.terminacion"/>
      <sheetName val="TERMINACION"/>
      <sheetName val="RESUMEN "/>
      <sheetName val="Análisis"/>
    </sheetNames>
    <sheetDataSet>
      <sheetData sheetId="0"/>
      <sheetData sheetId="1"/>
      <sheetData sheetId="2"/>
      <sheetData sheetId="3" refreshError="1">
        <row r="6">
          <cell r="D6">
            <v>0.8</v>
          </cell>
        </row>
      </sheetData>
      <sheetData sheetId="4"/>
      <sheetData sheetId="5"/>
      <sheetData sheetId="6"/>
      <sheetData sheetId="7"/>
      <sheetData sheetId="8"/>
      <sheetData sheetId="9"/>
      <sheetData sheetId="10"/>
      <sheetData sheetId="11"/>
      <sheetData sheetId="12"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so"/>
      <sheetName val="ANALISIS EXPANSIONES "/>
      <sheetName val="Costo Promedio"/>
      <sheetName val="comparacion"/>
      <sheetName val="analisis pintura"/>
      <sheetName val="aluzinc+ Varios"/>
      <sheetName val="ANALISIS DE ACERO"/>
      <sheetName val="propuesta"/>
      <sheetName val="ANALISIS_EXPANSIONES_"/>
      <sheetName val="Costo_Promedio"/>
      <sheetName val="analisis_pintura"/>
      <sheetName val="aluzinc+_Varios"/>
      <sheetName val="ANALISIS_DE_ACERO"/>
      <sheetName val="Insumos"/>
      <sheetName val="Precios"/>
    </sheetNames>
    <sheetDataSet>
      <sheetData sheetId="0" refreshError="1"/>
      <sheetData sheetId="1"/>
      <sheetData sheetId="2"/>
      <sheetData sheetId="3"/>
      <sheetData sheetId="4"/>
      <sheetData sheetId="5"/>
      <sheetData sheetId="6"/>
      <sheetData sheetId="7"/>
      <sheetData sheetId="8" refreshError="1"/>
      <sheetData sheetId="9"/>
      <sheetData sheetId="10"/>
      <sheetData sheetId="11"/>
      <sheetData sheetId="12"/>
      <sheetData sheetId="13" refreshError="1"/>
      <sheetData sheetId="14"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ursos"/>
      <sheetName val="Analisis"/>
    </sheetNames>
    <sheetDataSet>
      <sheetData sheetId="0">
        <row r="1">
          <cell r="A1" t="str">
            <v>Item</v>
          </cell>
          <cell r="B1" t="str">
            <v>Recurso</v>
          </cell>
        </row>
        <row r="2">
          <cell r="B2" t="str">
            <v>Angular L2x2x1/8 - ASTM A36</v>
          </cell>
        </row>
        <row r="3">
          <cell r="B3" t="str">
            <v>Tornillo Autotaladrante de #10 x 2 1/2" c/ Neopreno</v>
          </cell>
        </row>
        <row r="4">
          <cell r="B4" t="str">
            <v>Barra red 5/8"x 20'</v>
          </cell>
        </row>
        <row r="5">
          <cell r="B5" t="str">
            <v>Barra red 1"x 20'</v>
          </cell>
        </row>
        <row r="6">
          <cell r="B6" t="str">
            <v>Chanel C 12x20.7 - ASTM A36</v>
          </cell>
        </row>
        <row r="7">
          <cell r="B7" t="str">
            <v>Chanel C 6 x 13</v>
          </cell>
        </row>
        <row r="8">
          <cell r="B8" t="str">
            <v>Disco p/ esmerilar</v>
          </cell>
        </row>
        <row r="9">
          <cell r="B9" t="str">
            <v>Disco p/corte Metal</v>
          </cell>
        </row>
        <row r="10">
          <cell r="B10" t="str">
            <v>Electrodo E70XX</v>
          </cell>
        </row>
        <row r="11">
          <cell r="B11" t="str">
            <v>Fabricación de Estructuras Metálicas - Columnas</v>
          </cell>
        </row>
        <row r="12">
          <cell r="B12" t="str">
            <v>Fabricación de Estructuras Metálicas - Vigas</v>
          </cell>
        </row>
        <row r="13">
          <cell r="B13" t="str">
            <v>Fabricación de Estructuras Metálicas - Correa</v>
          </cell>
        </row>
        <row r="14">
          <cell r="B14" t="str">
            <v>Instalación de Estructuras Metálicas</v>
          </cell>
        </row>
        <row r="15">
          <cell r="B15" t="str">
            <v>MetalDeck Cal 22 1/32 W=940 mm</v>
          </cell>
        </row>
        <row r="16">
          <cell r="B16" t="str">
            <v>MetalDeck Cal 26 1/32 W=940 mm</v>
          </cell>
        </row>
        <row r="17">
          <cell r="B17" t="str">
            <v>Caballete Cal 26 1/32 W=940 mm</v>
          </cell>
        </row>
        <row r="18">
          <cell r="B18" t="str">
            <v>Perfil TS 10 x 10 x 3/8'' - ASTM A50</v>
          </cell>
        </row>
        <row r="19">
          <cell r="B19" t="str">
            <v>Perfil TS 12 x 6 x 5/16" - ASTM A50</v>
          </cell>
        </row>
        <row r="20">
          <cell r="B20" t="str">
            <v>Perfil TS 14 x 6 x 3/8'' - ASTM A50</v>
          </cell>
        </row>
        <row r="21">
          <cell r="B21" t="str">
            <v>Perfil W12x14 - ASTM A50</v>
          </cell>
        </row>
        <row r="22">
          <cell r="B22" t="str">
            <v>Perfil W12x16 - ASTM A50</v>
          </cell>
        </row>
        <row r="23">
          <cell r="B23" t="str">
            <v>Perfil W12x19 - ASTM A50</v>
          </cell>
        </row>
        <row r="24">
          <cell r="B24" t="str">
            <v>Perfil W12x22 - ASTM A50</v>
          </cell>
        </row>
        <row r="25">
          <cell r="B25" t="str">
            <v>Perfil W14x132 - ASTM A50</v>
          </cell>
        </row>
        <row r="26">
          <cell r="B26" t="str">
            <v>Perfil W14x159 - ASTM A50</v>
          </cell>
        </row>
        <row r="27">
          <cell r="B27" t="str">
            <v>Perfil W14x61 - ASTM A50</v>
          </cell>
        </row>
        <row r="28">
          <cell r="B28" t="str">
            <v>Perfil W14x74 - ASTM A50</v>
          </cell>
        </row>
        <row r="29">
          <cell r="B29" t="str">
            <v>Perfil W16x26 - ASTM A50</v>
          </cell>
        </row>
        <row r="30">
          <cell r="B30" t="str">
            <v>Perfil W16x36 - ASTM A50</v>
          </cell>
        </row>
        <row r="31">
          <cell r="B31" t="str">
            <v>Perfil W18x35 - ASTM A50</v>
          </cell>
        </row>
        <row r="32">
          <cell r="B32" t="str">
            <v>Perfil W18x50 - ASTM A50</v>
          </cell>
        </row>
        <row r="33">
          <cell r="B33" t="str">
            <v>Perfil W27x84 - ASTM A50</v>
          </cell>
        </row>
        <row r="34">
          <cell r="B34" t="str">
            <v>Perfil W33x130 - ASTM A50</v>
          </cell>
        </row>
        <row r="35">
          <cell r="B35" t="str">
            <v>Perfil W6x15  - ASTM A50</v>
          </cell>
        </row>
        <row r="36">
          <cell r="B36" t="str">
            <v>Perfil W8x24  - ASTM A50</v>
          </cell>
        </row>
        <row r="37">
          <cell r="B37" t="str">
            <v>Perno hook Ø  - A325 1'' x 18''</v>
          </cell>
        </row>
        <row r="38">
          <cell r="B38" t="str">
            <v>Perno Ø  - A325   3/4'' x 1 3/4''</v>
          </cell>
        </row>
        <row r="39">
          <cell r="B39" t="str">
            <v>Perno Ø  - A325   3/4'' x 2    ''</v>
          </cell>
        </row>
        <row r="40">
          <cell r="B40" t="str">
            <v>Perno Ø  - A325   3/4'' x 2    ''</v>
          </cell>
        </row>
        <row r="41">
          <cell r="B41" t="str">
            <v>Perno Ø  - A325   3/4'' x 2 1/2''</v>
          </cell>
        </row>
        <row r="42">
          <cell r="B42" t="str">
            <v>Perno Ø  - A325   3/4'' x 2 1/4''</v>
          </cell>
        </row>
        <row r="43">
          <cell r="B43" t="str">
            <v>Perno Ø  - A325   3/4'' x 2 1/8''</v>
          </cell>
        </row>
        <row r="44">
          <cell r="B44" t="str">
            <v>Perno Ø  - A325   5/8'' x 2    ''</v>
          </cell>
        </row>
        <row r="45">
          <cell r="B45" t="str">
            <v>Perno Ø  - A325   5/8'' x 2 1/2''</v>
          </cell>
        </row>
        <row r="46">
          <cell r="B46" t="str">
            <v>Perno Ø  - A325   7/8'' x 2    ''</v>
          </cell>
        </row>
        <row r="47">
          <cell r="B47" t="str">
            <v>Perno Ø  - A325   7/8'' x 2 1/4''</v>
          </cell>
        </row>
        <row r="48">
          <cell r="B48" t="str">
            <v>Perno Ø  - A325   7/8'' x 2 3/4''</v>
          </cell>
        </row>
        <row r="49">
          <cell r="B49" t="str">
            <v>Perno Ø  - A325   7/8'' x 3 1/4''</v>
          </cell>
        </row>
        <row r="50">
          <cell r="B50" t="str">
            <v>Perno Ø  - A325 1    '' x 3    ''</v>
          </cell>
        </row>
        <row r="51">
          <cell r="B51" t="str">
            <v>Perno Ø  - A490   7/8'' x 2 1/2''</v>
          </cell>
        </row>
        <row r="52">
          <cell r="B52" t="str">
            <v>Perno Ø  - A490   7/8'' x 3    ''</v>
          </cell>
        </row>
        <row r="53">
          <cell r="B53" t="str">
            <v>Perno Ø  - A490   7/8'' x 3 1/2''</v>
          </cell>
        </row>
        <row r="54">
          <cell r="B54" t="str">
            <v>Perno Ø  - A490 1    '' x 2 3/4''</v>
          </cell>
        </row>
        <row r="55">
          <cell r="B55" t="str">
            <v>Perno Ø  - A490 1    '' x 3 3/4''</v>
          </cell>
        </row>
        <row r="56">
          <cell r="B56" t="str">
            <v>Perno Ø  - A490 1    '' x 4 1/2''</v>
          </cell>
        </row>
        <row r="57">
          <cell r="B57" t="str">
            <v>Perno Ø  - A490 1 1/8'' x 3 3/4''</v>
          </cell>
        </row>
        <row r="58">
          <cell r="B58" t="str">
            <v>Perno Ø  - A490 1 1/8'' x 4 1/2''</v>
          </cell>
        </row>
        <row r="59">
          <cell r="B59" t="str">
            <v xml:space="preserve">Plancha ASTM A36 4' x 8' x 1/2" </v>
          </cell>
        </row>
        <row r="60">
          <cell r="B60" t="str">
            <v xml:space="preserve">Plancha ASTM A36 4' x 8' x 1/4" </v>
          </cell>
        </row>
        <row r="61">
          <cell r="B61" t="str">
            <v xml:space="preserve">Plancha ASTM A36 4' x 8' x 3/32" </v>
          </cell>
        </row>
        <row r="62">
          <cell r="B62" t="str">
            <v>Movilización y Desmovilización</v>
          </cell>
        </row>
        <row r="63">
          <cell r="B63" t="str">
            <v>Grúa de Hidraulica 20 Ton</v>
          </cell>
        </row>
        <row r="64">
          <cell r="B64" t="str">
            <v>Maestro de Carpinteria Metalica</v>
          </cell>
        </row>
        <row r="65">
          <cell r="B65" t="str">
            <v>Operador de Grua</v>
          </cell>
        </row>
        <row r="66">
          <cell r="B66" t="str">
            <v>Soldadores - Estructuras Metalicas</v>
          </cell>
        </row>
        <row r="67">
          <cell r="B67" t="str">
            <v>Pintores - Estructura Metalica</v>
          </cell>
        </row>
        <row r="68">
          <cell r="B68" t="str">
            <v>Pistola Neumatica P/ Tornilleria</v>
          </cell>
        </row>
        <row r="69">
          <cell r="B69" t="str">
            <v xml:space="preserve">PPG AMERCOAT 235 Multi-Purpose Epoxy Haze Gray (Cub) </v>
          </cell>
        </row>
        <row r="70">
          <cell r="B70" t="str">
            <v xml:space="preserve">PPG PITT-HANE 35 High Gloss Urethane Gris Perla (Ga) </v>
          </cell>
        </row>
        <row r="71">
          <cell r="B71" t="str">
            <v>Compresor para Pintura</v>
          </cell>
        </row>
        <row r="72">
          <cell r="B72" t="str">
            <v>Acetileno</v>
          </cell>
        </row>
        <row r="73">
          <cell r="B73" t="str">
            <v>Oxigeno</v>
          </cell>
        </row>
        <row r="74">
          <cell r="B74" t="str">
            <v xml:space="preserve">Plancha ASTM A36 4' x 8' x 1/2" </v>
          </cell>
        </row>
        <row r="75">
          <cell r="B75" t="str">
            <v xml:space="preserve">Plancha ASTM A36 4' x 8' x 1/4" </v>
          </cell>
        </row>
        <row r="76">
          <cell r="B76" t="str">
            <v xml:space="preserve">Plancha ASTM A36 4' x 8' x 3/32" </v>
          </cell>
        </row>
      </sheetData>
      <sheetData sheetId="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sarela de L=60.00"/>
      <sheetName val="APROB. SEOPC"/>
      <sheetName val="APROB. SEOPC (2)"/>
      <sheetName val="PASARELA OZORIA"/>
      <sheetName val="Hoja1"/>
      <sheetName val="TUNEL CHARLES"/>
      <sheetName val="cotiz tunel"/>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precios un"/>
      <sheetName val=" pintura"/>
      <sheetName val="Varios"/>
      <sheetName val="Herr+Equip"/>
      <sheetName val="M.O instalacion"/>
      <sheetName val="M.O Fabricacion"/>
      <sheetName val="Corte+Sold"/>
      <sheetName val="PRESUPUESTO"/>
      <sheetName val="Analisis pit office"/>
      <sheetName val="ANALISIS"/>
      <sheetName val="Comparacion"/>
      <sheetName val="Ana.esc. emergencia"/>
      <sheetName val="Peso techo"/>
      <sheetName val="Ana.baranda"/>
      <sheetName val="Peso Escalera"/>
      <sheetName val="BAR. ESC. EMERG. PIT OFFICE"/>
      <sheetName val="ESC. EMERG. PIT OFFICE (2)"/>
      <sheetName val="TECHO PIT OFFICE"/>
      <sheetName val="Analisis de precios PIT OFFICE"/>
      <sheetName val="Pre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sheetData sheetId="15" refreshError="1"/>
      <sheetData sheetId="16" refreshError="1"/>
      <sheetData sheetId="17" refreshError="1"/>
      <sheetData sheetId="18" refreshError="1"/>
      <sheetData sheetId="19"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1"/>
      <sheetName val="Aceros Vigas Entrepiso"/>
      <sheetName val="Aceros columnas n1-2"/>
      <sheetName val="Acero Zapata"/>
      <sheetName val="Res Cuantia N1-2"/>
      <sheetName val="Res Cuantia Z"/>
      <sheetName val="INSUMOSJES"/>
      <sheetName val="cot.puer.ven"/>
      <sheetName val="insumos"/>
      <sheetName val="subida"/>
      <sheetName val="ORQUIDEA TIPO A"/>
      <sheetName val="med.mov.de tierras"/>
      <sheetName val="med.superestruc."/>
      <sheetName val="med.terminacion"/>
      <sheetName val="TERMINACION"/>
      <sheetName val="INSTALACIONES"/>
      <sheetName val="MOVIMIENTO DE TIERRAS"/>
      <sheetName val="analisis unitarios"/>
      <sheetName val="SUPERESTRUCTURA"/>
      <sheetName val="PARTIDAS"/>
      <sheetName val="R.CAYENA"/>
      <sheetName val="med.mov.de tierras2"/>
      <sheetName val="factores"/>
      <sheetName val="cotizaciones"/>
      <sheetName val="CONTRARO SEÑALIZACIONES"/>
      <sheetName val="Analisis BC"/>
      <sheetName val="Incremento Precios"/>
      <sheetName val="PARTIDAS NUEVAS"/>
      <sheetName val="LISTA PRECIO"/>
      <sheetName val="caseta transformador"/>
      <sheetName val="ANALISIS STO DGO"/>
      <sheetName val="Ins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sheetName val="Presupuesto"/>
      <sheetName val="Sheet2"/>
      <sheetName val="Sheet3"/>
    </sheetNames>
    <sheetDataSet>
      <sheetData sheetId="0" refreshError="1">
        <row r="63">
          <cell r="D63">
            <v>5342</v>
          </cell>
        </row>
      </sheetData>
      <sheetData sheetId="1" refreshError="1"/>
      <sheetData sheetId="2" refreshError="1"/>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Sheet5"/>
      <sheetName val="Insumos"/>
      <sheetName val="Análisis de Precios"/>
      <sheetName val="caseta de planta"/>
      <sheetName val="caseta de planta (2)"/>
      <sheetName val="cisterna "/>
      <sheetName val="Relacion de proyecto"/>
      <sheetName val="Presupuesto"/>
      <sheetName val="Sheet11"/>
      <sheetName val="Sheet12"/>
      <sheetName val="Sheet13"/>
      <sheetName val="Sheet14"/>
      <sheetName val="Sheet15"/>
      <sheetName val="Sheet16"/>
    </sheetNames>
    <sheetDataSet>
      <sheetData sheetId="0" refreshError="1"/>
      <sheetData sheetId="1" refreshError="1">
        <row r="8">
          <cell r="C8" t="str">
            <v>Cant.</v>
          </cell>
          <cell r="E8" t="str">
            <v>P.U. RD$</v>
          </cell>
        </row>
        <row r="10">
          <cell r="C10">
            <v>1</v>
          </cell>
          <cell r="E10" t="str">
            <v>P.A.</v>
          </cell>
        </row>
        <row r="12">
          <cell r="E12" t="str">
            <v xml:space="preserve"> </v>
          </cell>
        </row>
        <row r="13">
          <cell r="C13">
            <v>2.39</v>
          </cell>
          <cell r="E13" t="e">
            <v>#REF!</v>
          </cell>
        </row>
        <row r="14">
          <cell r="C14">
            <v>2.65</v>
          </cell>
          <cell r="E14" t="e">
            <v>#REF!</v>
          </cell>
        </row>
        <row r="15">
          <cell r="C15">
            <v>0.52</v>
          </cell>
          <cell r="E15" t="e">
            <v>#NAME?</v>
          </cell>
        </row>
        <row r="16">
          <cell r="C16">
            <v>1.4</v>
          </cell>
          <cell r="E16" t="e">
            <v>#REF!</v>
          </cell>
        </row>
        <row r="17">
          <cell r="C17">
            <v>0.26</v>
          </cell>
          <cell r="E17" t="e">
            <v>#NAME?</v>
          </cell>
        </row>
        <row r="18">
          <cell r="C18">
            <v>0.78</v>
          </cell>
          <cell r="E18" t="e">
            <v>#NAME?</v>
          </cell>
        </row>
        <row r="19">
          <cell r="C19">
            <v>0.21</v>
          </cell>
          <cell r="E19" t="e">
            <v>#REF!</v>
          </cell>
        </row>
        <row r="20">
          <cell r="C20">
            <v>0.21</v>
          </cell>
          <cell r="E20" t="e">
            <v>#REF!</v>
          </cell>
        </row>
        <row r="21">
          <cell r="C21">
            <v>0</v>
          </cell>
          <cell r="E21">
            <v>0</v>
          </cell>
        </row>
        <row r="22">
          <cell r="C22">
            <v>0</v>
          </cell>
          <cell r="E22">
            <v>0</v>
          </cell>
        </row>
        <row r="23">
          <cell r="C23">
            <v>64.17</v>
          </cell>
          <cell r="E23" t="e">
            <v>#REF!</v>
          </cell>
        </row>
        <row r="24">
          <cell r="C24">
            <v>0</v>
          </cell>
          <cell r="E24">
            <v>0</v>
          </cell>
        </row>
        <row r="27">
          <cell r="C27">
            <v>498.88</v>
          </cell>
          <cell r="E27" t="e">
            <v>#REF!</v>
          </cell>
        </row>
        <row r="28">
          <cell r="C28">
            <v>40.82</v>
          </cell>
          <cell r="E28" t="e">
            <v>#REF!</v>
          </cell>
        </row>
        <row r="29">
          <cell r="C29">
            <v>23.2</v>
          </cell>
          <cell r="E29" t="e">
            <v>#REF!</v>
          </cell>
        </row>
        <row r="32">
          <cell r="C32">
            <v>73.319999999999993</v>
          </cell>
          <cell r="E32" t="e">
            <v>#REF!</v>
          </cell>
        </row>
        <row r="33">
          <cell r="C33">
            <v>364.96</v>
          </cell>
          <cell r="E33" t="e">
            <v>#REF!</v>
          </cell>
        </row>
        <row r="34">
          <cell r="C34">
            <v>734.56</v>
          </cell>
          <cell r="E34" t="e">
            <v>#REF!</v>
          </cell>
        </row>
        <row r="35">
          <cell r="C35">
            <v>358.34000000000009</v>
          </cell>
          <cell r="E35">
            <v>80</v>
          </cell>
        </row>
        <row r="36">
          <cell r="C36">
            <v>595.9</v>
          </cell>
          <cell r="E36" t="e">
            <v>#REF!</v>
          </cell>
        </row>
        <row r="37">
          <cell r="C37">
            <v>84.1</v>
          </cell>
          <cell r="E37">
            <v>0</v>
          </cell>
        </row>
        <row r="38">
          <cell r="C38">
            <v>48.8</v>
          </cell>
          <cell r="E38">
            <v>0</v>
          </cell>
        </row>
        <row r="41">
          <cell r="C41">
            <v>5.9399999999999995</v>
          </cell>
          <cell r="E41">
            <v>210</v>
          </cell>
        </row>
        <row r="42">
          <cell r="C42">
            <v>28.36</v>
          </cell>
          <cell r="E42">
            <v>450</v>
          </cell>
        </row>
        <row r="43">
          <cell r="C43">
            <v>4.13</v>
          </cell>
          <cell r="E43">
            <v>0</v>
          </cell>
        </row>
        <row r="44">
          <cell r="C44">
            <v>0</v>
          </cell>
          <cell r="E44">
            <v>200</v>
          </cell>
        </row>
        <row r="45">
          <cell r="C45">
            <v>0</v>
          </cell>
          <cell r="E45">
            <v>100</v>
          </cell>
        </row>
        <row r="46">
          <cell r="C46">
            <v>264.10000000000002</v>
          </cell>
          <cell r="E46">
            <v>80</v>
          </cell>
        </row>
        <row r="49">
          <cell r="C49">
            <v>1</v>
          </cell>
          <cell r="E49">
            <v>0</v>
          </cell>
        </row>
        <row r="52">
          <cell r="C52">
            <v>269.81</v>
          </cell>
          <cell r="E52" t="e">
            <v>#VALUE!</v>
          </cell>
        </row>
        <row r="54">
          <cell r="C54">
            <v>95.739999999999981</v>
          </cell>
          <cell r="E54" t="e">
            <v>#VALUE!</v>
          </cell>
        </row>
        <row r="55">
          <cell r="C55">
            <v>15</v>
          </cell>
          <cell r="E55" t="e">
            <v>#REF!</v>
          </cell>
        </row>
        <row r="56">
          <cell r="C56">
            <v>151</v>
          </cell>
          <cell r="E56">
            <v>318.20400000000001</v>
          </cell>
        </row>
        <row r="57">
          <cell r="C57">
            <v>54.95</v>
          </cell>
          <cell r="E57" t="e">
            <v>#REF!</v>
          </cell>
        </row>
        <row r="58">
          <cell r="C58">
            <v>3.1</v>
          </cell>
          <cell r="E58" t="e">
            <v>#REF!</v>
          </cell>
        </row>
        <row r="59">
          <cell r="C59">
            <v>7</v>
          </cell>
          <cell r="E59">
            <v>0</v>
          </cell>
        </row>
        <row r="60">
          <cell r="C60" t="str">
            <v xml:space="preserve"> </v>
          </cell>
        </row>
        <row r="63">
          <cell r="C63">
            <v>124.47000000000001</v>
          </cell>
          <cell r="E63" t="e">
            <v>#REF!</v>
          </cell>
        </row>
        <row r="64">
          <cell r="C64">
            <v>0</v>
          </cell>
          <cell r="E64" t="e">
            <v>#REF!</v>
          </cell>
        </row>
        <row r="65">
          <cell r="C65">
            <v>18.28</v>
          </cell>
          <cell r="E65" t="e">
            <v>#REF!</v>
          </cell>
        </row>
        <row r="66">
          <cell r="C66">
            <v>48.499999999999993</v>
          </cell>
          <cell r="E66" t="e">
            <v>#REF!</v>
          </cell>
        </row>
        <row r="67">
          <cell r="C67">
            <v>16.170000000000002</v>
          </cell>
          <cell r="E67">
            <v>6919.2</v>
          </cell>
        </row>
        <row r="70">
          <cell r="C70">
            <v>15.400000000000002</v>
          </cell>
          <cell r="E70">
            <v>0</v>
          </cell>
        </row>
        <row r="71">
          <cell r="C71">
            <v>2.0149999999999997</v>
          </cell>
          <cell r="E71">
            <v>0</v>
          </cell>
        </row>
        <row r="72">
          <cell r="C72">
            <v>2</v>
          </cell>
          <cell r="E72">
            <v>0</v>
          </cell>
        </row>
        <row r="73">
          <cell r="C73">
            <v>4.620000000000001</v>
          </cell>
          <cell r="E73">
            <v>0</v>
          </cell>
        </row>
        <row r="76">
          <cell r="C76">
            <v>1</v>
          </cell>
          <cell r="E76">
            <v>0</v>
          </cell>
        </row>
        <row r="77">
          <cell r="C77">
            <v>1</v>
          </cell>
          <cell r="E77">
            <v>0</v>
          </cell>
        </row>
        <row r="78">
          <cell r="C78">
            <v>1</v>
          </cell>
          <cell r="E78">
            <v>0</v>
          </cell>
        </row>
        <row r="79">
          <cell r="C79">
            <v>1</v>
          </cell>
          <cell r="E79">
            <v>0</v>
          </cell>
        </row>
        <row r="80">
          <cell r="C80">
            <v>1</v>
          </cell>
          <cell r="E80">
            <v>0</v>
          </cell>
        </row>
        <row r="81">
          <cell r="C81">
            <v>1</v>
          </cell>
          <cell r="E81">
            <v>0</v>
          </cell>
        </row>
        <row r="82">
          <cell r="C82">
            <v>1</v>
          </cell>
          <cell r="E82">
            <v>0</v>
          </cell>
        </row>
        <row r="83">
          <cell r="C83">
            <v>1</v>
          </cell>
          <cell r="E83">
            <v>0</v>
          </cell>
        </row>
        <row r="84">
          <cell r="C84">
            <v>1</v>
          </cell>
          <cell r="E84">
            <v>0</v>
          </cell>
        </row>
        <row r="85">
          <cell r="C85">
            <v>1</v>
          </cell>
          <cell r="E85">
            <v>0</v>
          </cell>
        </row>
        <row r="86">
          <cell r="C86">
            <v>1</v>
          </cell>
          <cell r="E86">
            <v>0</v>
          </cell>
        </row>
        <row r="87">
          <cell r="C87">
            <v>1</v>
          </cell>
          <cell r="E87">
            <v>0</v>
          </cell>
        </row>
        <row r="88">
          <cell r="C88">
            <v>1</v>
          </cell>
          <cell r="E88">
            <v>0</v>
          </cell>
        </row>
        <row r="89">
          <cell r="C89">
            <v>1</v>
          </cell>
          <cell r="E89">
            <v>0</v>
          </cell>
        </row>
        <row r="90">
          <cell r="C90">
            <v>1</v>
          </cell>
          <cell r="E90">
            <v>0</v>
          </cell>
        </row>
        <row r="91">
          <cell r="C91">
            <v>1</v>
          </cell>
          <cell r="E91">
            <v>0</v>
          </cell>
        </row>
        <row r="92">
          <cell r="C92">
            <v>1</v>
          </cell>
          <cell r="E92">
            <v>0</v>
          </cell>
        </row>
        <row r="93">
          <cell r="C93">
            <v>1</v>
          </cell>
          <cell r="E93">
            <v>0</v>
          </cell>
        </row>
        <row r="94">
          <cell r="C94">
            <v>1</v>
          </cell>
          <cell r="E94">
            <v>0</v>
          </cell>
        </row>
        <row r="95">
          <cell r="E95" t="str">
            <v>P.A.</v>
          </cell>
        </row>
        <row r="96">
          <cell r="E96" t="str">
            <v>P.A.</v>
          </cell>
        </row>
        <row r="97">
          <cell r="E97" t="str">
            <v>P.A.</v>
          </cell>
        </row>
        <row r="98">
          <cell r="E98" t="str">
            <v>P.A.</v>
          </cell>
        </row>
        <row r="99">
          <cell r="C99">
            <v>1</v>
          </cell>
          <cell r="E99">
            <v>0</v>
          </cell>
        </row>
        <row r="102">
          <cell r="E102" t="str">
            <v>P.A.</v>
          </cell>
        </row>
        <row r="103">
          <cell r="C103">
            <v>1</v>
          </cell>
          <cell r="E103">
            <v>0</v>
          </cell>
        </row>
        <row r="106">
          <cell r="C106">
            <v>63.376399999999997</v>
          </cell>
          <cell r="E106">
            <v>0</v>
          </cell>
        </row>
        <row r="107">
          <cell r="C107">
            <v>1</v>
          </cell>
          <cell r="E107">
            <v>0</v>
          </cell>
        </row>
        <row r="108">
          <cell r="C108">
            <v>1</v>
          </cell>
          <cell r="E108">
            <v>0</v>
          </cell>
        </row>
        <row r="109">
          <cell r="C109">
            <v>1</v>
          </cell>
          <cell r="E109">
            <v>0</v>
          </cell>
        </row>
        <row r="112">
          <cell r="C112">
            <v>1</v>
          </cell>
          <cell r="E112" t="str">
            <v>P.A.</v>
          </cell>
        </row>
        <row r="113">
          <cell r="C113">
            <v>1</v>
          </cell>
          <cell r="E113" t="str">
            <v>P.A.</v>
          </cell>
        </row>
        <row r="117">
          <cell r="C117">
            <v>1</v>
          </cell>
          <cell r="E117">
            <v>0</v>
          </cell>
        </row>
        <row r="118">
          <cell r="C118">
            <v>1</v>
          </cell>
          <cell r="E118">
            <v>0</v>
          </cell>
        </row>
        <row r="119">
          <cell r="C119">
            <v>1</v>
          </cell>
          <cell r="E119">
            <v>0</v>
          </cell>
        </row>
        <row r="120">
          <cell r="C120">
            <v>1</v>
          </cell>
          <cell r="E120">
            <v>0</v>
          </cell>
        </row>
        <row r="121">
          <cell r="C121">
            <v>1</v>
          </cell>
          <cell r="E121">
            <v>0</v>
          </cell>
        </row>
        <row r="125">
          <cell r="C125">
            <v>1</v>
          </cell>
          <cell r="E125">
            <v>0</v>
          </cell>
        </row>
        <row r="126">
          <cell r="C126">
            <v>1</v>
          </cell>
          <cell r="E126">
            <v>0</v>
          </cell>
        </row>
        <row r="129">
          <cell r="C129">
            <v>1</v>
          </cell>
          <cell r="E129">
            <v>0</v>
          </cell>
        </row>
        <row r="130">
          <cell r="C130">
            <v>1</v>
          </cell>
          <cell r="E130">
            <v>0</v>
          </cell>
        </row>
        <row r="131">
          <cell r="C131" t="str">
            <v xml:space="preserve"> </v>
          </cell>
          <cell r="E131" t="str">
            <v xml:space="preserve"> </v>
          </cell>
        </row>
        <row r="132">
          <cell r="C132">
            <v>1</v>
          </cell>
          <cell r="E132">
            <v>0</v>
          </cell>
        </row>
        <row r="133">
          <cell r="C133">
            <v>1</v>
          </cell>
          <cell r="E133">
            <v>0</v>
          </cell>
        </row>
        <row r="134">
          <cell r="C134">
            <v>1</v>
          </cell>
          <cell r="E134">
            <v>0</v>
          </cell>
        </row>
        <row r="135">
          <cell r="C135">
            <v>1</v>
          </cell>
          <cell r="E135">
            <v>0</v>
          </cell>
        </row>
        <row r="138">
          <cell r="C138" t="str">
            <v xml:space="preserve"> </v>
          </cell>
          <cell r="E138" t="str">
            <v xml:space="preserve"> </v>
          </cell>
        </row>
        <row r="139">
          <cell r="C139">
            <v>1</v>
          </cell>
          <cell r="E139">
            <v>0</v>
          </cell>
        </row>
        <row r="140">
          <cell r="C140">
            <v>1</v>
          </cell>
          <cell r="E140">
            <v>0</v>
          </cell>
        </row>
      </sheetData>
      <sheetData sheetId="2"/>
      <sheetData sheetId="3"/>
      <sheetData sheetId="4">
        <row r="7">
          <cell r="C7" t="str">
            <v>Cant.</v>
          </cell>
        </row>
        <row r="11">
          <cell r="C11">
            <v>18.899999999999999</v>
          </cell>
        </row>
        <row r="12">
          <cell r="C12">
            <v>24.57</v>
          </cell>
        </row>
        <row r="15">
          <cell r="C15">
            <v>3.4559999999999995</v>
          </cell>
        </row>
        <row r="16">
          <cell r="C16">
            <v>3.8400000000000007</v>
          </cell>
        </row>
        <row r="17">
          <cell r="C17">
            <v>2.1600000000000006</v>
          </cell>
        </row>
        <row r="18">
          <cell r="C18">
            <v>8.1000000000000014</v>
          </cell>
        </row>
        <row r="19">
          <cell r="C19">
            <v>9.18</v>
          </cell>
        </row>
        <row r="20">
          <cell r="C20">
            <v>54</v>
          </cell>
        </row>
        <row r="23">
          <cell r="C23">
            <v>89.25</v>
          </cell>
        </row>
        <row r="26">
          <cell r="C26">
            <v>178.5</v>
          </cell>
        </row>
        <row r="27">
          <cell r="C27">
            <v>160.65</v>
          </cell>
        </row>
        <row r="28">
          <cell r="C28">
            <v>32.75</v>
          </cell>
        </row>
        <row r="31">
          <cell r="C31">
            <v>178.5</v>
          </cell>
        </row>
        <row r="34">
          <cell r="C34">
            <v>1</v>
          </cell>
        </row>
        <row r="36">
          <cell r="C36">
            <v>1</v>
          </cell>
        </row>
      </sheetData>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0000"/>
      <sheetName val="1000"/>
      <sheetName val="Estado Financiero"/>
      <sheetName val="Resumen"/>
      <sheetName val="Cubicación"/>
      <sheetName val="Pagos"/>
      <sheetName val="Res-Financiero"/>
      <sheetName val="Senalizacion"/>
      <sheetName val="Precios"/>
      <sheetName val="LISTADO MATERIALES"/>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sheetName val="Presupuesto"/>
      <sheetName val="Sheet2"/>
      <sheetName val="Sheet3"/>
    </sheetNames>
    <sheetDataSet>
      <sheetData sheetId="0" refreshError="1">
        <row r="63">
          <cell r="D63">
            <v>5342</v>
          </cell>
        </row>
      </sheetData>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IV2133"/>
  <sheetViews>
    <sheetView tabSelected="1" view="pageBreakPreview" zoomScaleNormal="100" zoomScaleSheetLayoutView="100" workbookViewId="0">
      <selection activeCell="G1226" sqref="G1226"/>
    </sheetView>
  </sheetViews>
  <sheetFormatPr baseColWidth="10" defaultColWidth="11.42578125" defaultRowHeight="15" x14ac:dyDescent="0.25"/>
  <cols>
    <col min="1" max="1" width="4.7109375" style="182" customWidth="1"/>
    <col min="2" max="2" width="43" style="121" customWidth="1"/>
    <col min="3" max="3" width="10.28515625" style="102" customWidth="1"/>
    <col min="4" max="4" width="4.7109375" style="179" customWidth="1"/>
    <col min="5" max="5" width="13.28515625" style="102" customWidth="1"/>
    <col min="6" max="6" width="14.140625" style="53" customWidth="1"/>
    <col min="7" max="7" width="16.28515625" style="102" customWidth="1"/>
    <col min="8" max="8" width="45" style="3" customWidth="1"/>
    <col min="9" max="9" width="12.85546875" style="9" customWidth="1"/>
    <col min="10" max="10" width="14.28515625" style="4" bestFit="1" customWidth="1"/>
    <col min="11" max="11" width="13.28515625" style="4" customWidth="1"/>
    <col min="12" max="12" width="15.140625" style="4" bestFit="1" customWidth="1"/>
    <col min="13" max="13" width="15" style="9" customWidth="1"/>
    <col min="14" max="14" width="11.42578125" style="9"/>
    <col min="15" max="15" width="13.42578125" style="9" bestFit="1" customWidth="1"/>
    <col min="16" max="16" width="11.42578125" style="9"/>
    <col min="17" max="17" width="15" style="9" bestFit="1" customWidth="1"/>
    <col min="18" max="16384" width="11.42578125" style="9"/>
  </cols>
  <sheetData>
    <row r="1" spans="1:12" s="3" customFormat="1" x14ac:dyDescent="0.25">
      <c r="A1" s="323" t="s">
        <v>0</v>
      </c>
      <c r="B1" s="323"/>
      <c r="C1" s="323"/>
      <c r="D1" s="323"/>
      <c r="E1" s="323"/>
      <c r="F1" s="1"/>
      <c r="G1" s="2"/>
      <c r="J1" s="4"/>
      <c r="K1" s="4"/>
      <c r="L1" s="4"/>
    </row>
    <row r="2" spans="1:12" s="3" customFormat="1" x14ac:dyDescent="0.25">
      <c r="A2" s="324" t="s">
        <v>1</v>
      </c>
      <c r="B2" s="324"/>
      <c r="C2" s="324"/>
      <c r="D2" s="5"/>
      <c r="E2" s="1"/>
      <c r="F2" s="1"/>
      <c r="G2" s="2"/>
      <c r="L2" s="6"/>
    </row>
    <row r="3" spans="1:12" s="3" customFormat="1" x14ac:dyDescent="0.25">
      <c r="A3" s="324" t="s">
        <v>2</v>
      </c>
      <c r="B3" s="324"/>
      <c r="C3" s="324"/>
      <c r="D3" s="5"/>
      <c r="E3" s="1"/>
      <c r="F3" s="1"/>
      <c r="G3" s="2"/>
      <c r="L3" s="6"/>
    </row>
    <row r="4" spans="1:12" x14ac:dyDescent="0.25">
      <c r="A4" s="7"/>
      <c r="B4" s="325"/>
      <c r="C4" s="325"/>
      <c r="D4" s="325"/>
      <c r="E4" s="325"/>
      <c r="F4" s="8"/>
      <c r="G4" s="2"/>
      <c r="L4" s="6"/>
    </row>
    <row r="5" spans="1:12" s="3" customFormat="1" x14ac:dyDescent="0.25">
      <c r="A5" s="326" t="s">
        <v>3</v>
      </c>
      <c r="B5" s="326"/>
      <c r="C5" s="326"/>
      <c r="D5" s="326"/>
      <c r="E5" s="326"/>
      <c r="F5" s="326"/>
      <c r="G5" s="326"/>
      <c r="L5" s="6"/>
    </row>
    <row r="6" spans="1:12" s="3" customFormat="1" x14ac:dyDescent="0.25">
      <c r="A6" s="326" t="s">
        <v>4</v>
      </c>
      <c r="B6" s="326"/>
      <c r="C6" s="326"/>
      <c r="D6" s="326"/>
      <c r="E6" s="326"/>
      <c r="F6" s="326"/>
      <c r="G6" s="326"/>
      <c r="L6" s="6"/>
    </row>
    <row r="7" spans="1:12" ht="15.75" thickBot="1" x14ac:dyDescent="0.3">
      <c r="A7" s="10"/>
      <c r="B7" s="11"/>
      <c r="C7" s="12"/>
      <c r="D7" s="13"/>
      <c r="E7" s="12"/>
      <c r="F7" s="14"/>
      <c r="G7" s="12"/>
    </row>
    <row r="8" spans="1:12" s="22" customFormat="1" ht="15.75" thickBot="1" x14ac:dyDescent="0.3">
      <c r="A8" s="15" t="s">
        <v>5</v>
      </c>
      <c r="B8" s="16" t="s">
        <v>6</v>
      </c>
      <c r="C8" s="17" t="s">
        <v>7</v>
      </c>
      <c r="D8" s="18" t="s">
        <v>8</v>
      </c>
      <c r="E8" s="19" t="s">
        <v>9</v>
      </c>
      <c r="F8" s="19" t="s">
        <v>10</v>
      </c>
      <c r="G8" s="20" t="s">
        <v>11</v>
      </c>
      <c r="H8" s="21"/>
      <c r="J8" s="4"/>
      <c r="K8" s="4"/>
      <c r="L8" s="4"/>
    </row>
    <row r="9" spans="1:12" s="30" customFormat="1" x14ac:dyDescent="0.25">
      <c r="A9" s="23"/>
      <c r="B9" s="24"/>
      <c r="C9" s="25"/>
      <c r="D9" s="26"/>
      <c r="E9" s="27"/>
      <c r="F9" s="28"/>
      <c r="G9" s="27"/>
      <c r="H9" s="29"/>
    </row>
    <row r="10" spans="1:12" s="30" customFormat="1" x14ac:dyDescent="0.25">
      <c r="A10" s="31"/>
      <c r="B10" s="32" t="s">
        <v>12</v>
      </c>
      <c r="C10" s="33"/>
      <c r="D10" s="34"/>
      <c r="E10" s="35"/>
      <c r="F10" s="36"/>
      <c r="G10" s="37"/>
      <c r="H10" s="38"/>
    </row>
    <row r="11" spans="1:12" s="30" customFormat="1" x14ac:dyDescent="0.25">
      <c r="A11" s="31"/>
      <c r="B11" s="32"/>
      <c r="C11" s="33"/>
      <c r="D11" s="34"/>
      <c r="E11" s="35"/>
      <c r="F11" s="36"/>
      <c r="G11" s="37"/>
      <c r="H11" s="38"/>
    </row>
    <row r="12" spans="1:12" s="30" customFormat="1" x14ac:dyDescent="0.25">
      <c r="A12" s="341" t="s">
        <v>13</v>
      </c>
      <c r="B12" s="342" t="s">
        <v>1081</v>
      </c>
      <c r="C12" s="343"/>
      <c r="D12" s="344"/>
      <c r="E12" s="340"/>
      <c r="F12" s="52"/>
      <c r="G12" s="37"/>
      <c r="H12" s="38"/>
    </row>
    <row r="13" spans="1:12" s="30" customFormat="1" ht="30" x14ac:dyDescent="0.25">
      <c r="A13" s="345" t="s">
        <v>15</v>
      </c>
      <c r="B13" s="346" t="s">
        <v>1082</v>
      </c>
      <c r="C13" s="343">
        <v>1</v>
      </c>
      <c r="D13" s="347" t="s">
        <v>17</v>
      </c>
      <c r="E13" s="340"/>
      <c r="F13" s="52">
        <f t="shared" ref="F13:F30" si="0">E13*C13</f>
        <v>0</v>
      </c>
      <c r="G13" s="37"/>
      <c r="H13" s="38"/>
    </row>
    <row r="14" spans="1:12" s="30" customFormat="1" ht="30" x14ac:dyDescent="0.25">
      <c r="A14" s="345" t="s">
        <v>18</v>
      </c>
      <c r="B14" s="346" t="s">
        <v>1083</v>
      </c>
      <c r="C14" s="343">
        <v>3</v>
      </c>
      <c r="D14" s="347" t="s">
        <v>17</v>
      </c>
      <c r="E14" s="340"/>
      <c r="F14" s="52">
        <f t="shared" si="0"/>
        <v>0</v>
      </c>
      <c r="G14" s="37"/>
      <c r="H14" s="38"/>
    </row>
    <row r="15" spans="1:12" s="30" customFormat="1" ht="30" x14ac:dyDescent="0.25">
      <c r="A15" s="345" t="s">
        <v>21</v>
      </c>
      <c r="B15" s="346" t="s">
        <v>1084</v>
      </c>
      <c r="C15" s="343">
        <v>9</v>
      </c>
      <c r="D15" s="347" t="s">
        <v>17</v>
      </c>
      <c r="E15" s="340"/>
      <c r="F15" s="52">
        <f t="shared" si="0"/>
        <v>0</v>
      </c>
      <c r="G15" s="37"/>
      <c r="H15" s="38"/>
    </row>
    <row r="16" spans="1:12" s="30" customFormat="1" ht="30" x14ac:dyDescent="0.25">
      <c r="A16" s="345" t="s">
        <v>23</v>
      </c>
      <c r="B16" s="346" t="s">
        <v>1085</v>
      </c>
      <c r="C16" s="343">
        <v>9</v>
      </c>
      <c r="D16" s="347" t="s">
        <v>17</v>
      </c>
      <c r="E16" s="340"/>
      <c r="F16" s="52">
        <f t="shared" si="0"/>
        <v>0</v>
      </c>
      <c r="G16" s="37"/>
      <c r="H16" s="38"/>
    </row>
    <row r="17" spans="1:8" s="30" customFormat="1" x14ac:dyDescent="0.25">
      <c r="A17" s="345" t="s">
        <v>26</v>
      </c>
      <c r="B17" s="346" t="s">
        <v>1086</v>
      </c>
      <c r="C17" s="343">
        <v>1</v>
      </c>
      <c r="D17" s="347" t="s">
        <v>17</v>
      </c>
      <c r="E17" s="340"/>
      <c r="F17" s="52">
        <f t="shared" si="0"/>
        <v>0</v>
      </c>
      <c r="G17" s="37"/>
      <c r="H17" s="38"/>
    </row>
    <row r="18" spans="1:8" s="30" customFormat="1" x14ac:dyDescent="0.25">
      <c r="A18" s="345" t="s">
        <v>29</v>
      </c>
      <c r="B18" s="346" t="s">
        <v>1087</v>
      </c>
      <c r="C18" s="343">
        <v>2</v>
      </c>
      <c r="D18" s="347" t="s">
        <v>17</v>
      </c>
      <c r="E18" s="340"/>
      <c r="F18" s="52">
        <f t="shared" si="0"/>
        <v>0</v>
      </c>
      <c r="G18" s="37"/>
      <c r="H18" s="38"/>
    </row>
    <row r="19" spans="1:8" s="30" customFormat="1" x14ac:dyDescent="0.25">
      <c r="A19" s="345" t="s">
        <v>31</v>
      </c>
      <c r="B19" s="346" t="s">
        <v>1088</v>
      </c>
      <c r="C19" s="343">
        <v>6</v>
      </c>
      <c r="D19" s="347" t="s">
        <v>17</v>
      </c>
      <c r="E19" s="340"/>
      <c r="F19" s="52">
        <f t="shared" si="0"/>
        <v>0</v>
      </c>
      <c r="G19" s="37"/>
      <c r="H19" s="38"/>
    </row>
    <row r="20" spans="1:8" s="30" customFormat="1" x14ac:dyDescent="0.25">
      <c r="A20" s="345" t="s">
        <v>33</v>
      </c>
      <c r="B20" s="346" t="s">
        <v>1089</v>
      </c>
      <c r="C20" s="343">
        <v>1</v>
      </c>
      <c r="D20" s="347" t="s">
        <v>17</v>
      </c>
      <c r="E20" s="340"/>
      <c r="F20" s="52">
        <f t="shared" si="0"/>
        <v>0</v>
      </c>
      <c r="G20" s="37"/>
      <c r="H20" s="38"/>
    </row>
    <row r="21" spans="1:8" s="30" customFormat="1" x14ac:dyDescent="0.25">
      <c r="A21" s="345" t="s">
        <v>53</v>
      </c>
      <c r="B21" s="346" t="s">
        <v>1090</v>
      </c>
      <c r="C21" s="343">
        <v>1</v>
      </c>
      <c r="D21" s="347" t="s">
        <v>17</v>
      </c>
      <c r="E21" s="340"/>
      <c r="F21" s="52">
        <f t="shared" si="0"/>
        <v>0</v>
      </c>
      <c r="G21" s="37"/>
      <c r="H21" s="38"/>
    </row>
    <row r="22" spans="1:8" s="30" customFormat="1" x14ac:dyDescent="0.25">
      <c r="A22" s="345" t="s">
        <v>55</v>
      </c>
      <c r="B22" s="346" t="s">
        <v>1091</v>
      </c>
      <c r="C22" s="343">
        <v>1</v>
      </c>
      <c r="D22" s="347" t="s">
        <v>17</v>
      </c>
      <c r="E22" s="340"/>
      <c r="F22" s="52">
        <f t="shared" si="0"/>
        <v>0</v>
      </c>
      <c r="G22" s="37"/>
      <c r="H22" s="38"/>
    </row>
    <row r="23" spans="1:8" s="30" customFormat="1" x14ac:dyDescent="0.25">
      <c r="A23" s="345" t="s">
        <v>57</v>
      </c>
      <c r="B23" s="346" t="s">
        <v>1092</v>
      </c>
      <c r="C23" s="343">
        <v>1</v>
      </c>
      <c r="D23" s="347" t="s">
        <v>17</v>
      </c>
      <c r="E23" s="340"/>
      <c r="F23" s="52">
        <f t="shared" si="0"/>
        <v>0</v>
      </c>
      <c r="G23" s="37"/>
      <c r="H23" s="38"/>
    </row>
    <row r="24" spans="1:8" s="30" customFormat="1" x14ac:dyDescent="0.25">
      <c r="A24" s="345" t="s">
        <v>59</v>
      </c>
      <c r="B24" s="346" t="s">
        <v>1093</v>
      </c>
      <c r="C24" s="343">
        <v>4</v>
      </c>
      <c r="D24" s="347" t="s">
        <v>17</v>
      </c>
      <c r="E24" s="340"/>
      <c r="F24" s="52">
        <f t="shared" si="0"/>
        <v>0</v>
      </c>
      <c r="G24" s="37"/>
      <c r="H24" s="38"/>
    </row>
    <row r="25" spans="1:8" s="30" customFormat="1" x14ac:dyDescent="0.25">
      <c r="A25" s="345" t="s">
        <v>61</v>
      </c>
      <c r="B25" s="346" t="s">
        <v>1094</v>
      </c>
      <c r="C25" s="343">
        <v>2</v>
      </c>
      <c r="D25" s="347" t="s">
        <v>17</v>
      </c>
      <c r="E25" s="340"/>
      <c r="F25" s="52">
        <f t="shared" si="0"/>
        <v>0</v>
      </c>
      <c r="G25" s="37"/>
      <c r="H25" s="38"/>
    </row>
    <row r="26" spans="1:8" s="30" customFormat="1" x14ac:dyDescent="0.25">
      <c r="A26" s="345" t="s">
        <v>63</v>
      </c>
      <c r="B26" s="346" t="s">
        <v>1095</v>
      </c>
      <c r="C26" s="343">
        <v>2</v>
      </c>
      <c r="D26" s="347" t="s">
        <v>17</v>
      </c>
      <c r="E26" s="340"/>
      <c r="F26" s="52">
        <f t="shared" si="0"/>
        <v>0</v>
      </c>
      <c r="G26" s="37"/>
      <c r="H26" s="38"/>
    </row>
    <row r="27" spans="1:8" s="30" customFormat="1" x14ac:dyDescent="0.25">
      <c r="A27" s="345" t="s">
        <v>65</v>
      </c>
      <c r="B27" s="346" t="s">
        <v>1096</v>
      </c>
      <c r="C27" s="343">
        <v>18</v>
      </c>
      <c r="D27" s="347" t="s">
        <v>17</v>
      </c>
      <c r="E27" s="340"/>
      <c r="F27" s="52">
        <f t="shared" si="0"/>
        <v>0</v>
      </c>
      <c r="G27" s="37"/>
      <c r="H27" s="38"/>
    </row>
    <row r="28" spans="1:8" s="30" customFormat="1" x14ac:dyDescent="0.25">
      <c r="A28" s="345" t="s">
        <v>67</v>
      </c>
      <c r="B28" s="346" t="s">
        <v>1091</v>
      </c>
      <c r="C28" s="343">
        <v>1</v>
      </c>
      <c r="D28" s="347" t="s">
        <v>17</v>
      </c>
      <c r="E28" s="340"/>
      <c r="F28" s="52">
        <f t="shared" si="0"/>
        <v>0</v>
      </c>
      <c r="G28" s="37"/>
      <c r="H28" s="38"/>
    </row>
    <row r="29" spans="1:8" s="30" customFormat="1" x14ac:dyDescent="0.25">
      <c r="A29" s="345" t="s">
        <v>69</v>
      </c>
      <c r="B29" s="348" t="s">
        <v>1097</v>
      </c>
      <c r="C29" s="349">
        <v>4.9400000000000004</v>
      </c>
      <c r="D29" s="344" t="s">
        <v>28</v>
      </c>
      <c r="E29" s="138"/>
      <c r="F29" s="52">
        <f t="shared" si="0"/>
        <v>0</v>
      </c>
      <c r="G29" s="37"/>
      <c r="H29" s="38"/>
    </row>
    <row r="30" spans="1:8" s="30" customFormat="1" x14ac:dyDescent="0.25">
      <c r="A30" s="345" t="s">
        <v>71</v>
      </c>
      <c r="B30" s="346" t="s">
        <v>1098</v>
      </c>
      <c r="C30" s="349">
        <f>C29</f>
        <v>4.9400000000000004</v>
      </c>
      <c r="D30" s="344" t="s">
        <v>28</v>
      </c>
      <c r="E30" s="340"/>
      <c r="F30" s="52">
        <f t="shared" si="0"/>
        <v>0</v>
      </c>
      <c r="G30" s="37"/>
      <c r="H30" s="38"/>
    </row>
    <row r="31" spans="1:8" s="30" customFormat="1" x14ac:dyDescent="0.25">
      <c r="A31" s="345"/>
      <c r="B31" s="346"/>
      <c r="C31" s="343"/>
      <c r="D31" s="344"/>
      <c r="E31" s="340"/>
      <c r="F31" s="52"/>
      <c r="G31" s="37"/>
      <c r="H31" s="38"/>
    </row>
    <row r="32" spans="1:8" s="30" customFormat="1" x14ac:dyDescent="0.25">
      <c r="A32" s="341" t="s">
        <v>43</v>
      </c>
      <c r="B32" s="342" t="s">
        <v>1099</v>
      </c>
      <c r="C32" s="343"/>
      <c r="D32" s="344"/>
      <c r="E32" s="340"/>
      <c r="F32" s="52"/>
      <c r="G32" s="37"/>
      <c r="H32" s="38"/>
    </row>
    <row r="33" spans="1:8" s="30" customFormat="1" x14ac:dyDescent="0.25">
      <c r="A33" s="345" t="s">
        <v>15</v>
      </c>
      <c r="B33" s="350" t="s">
        <v>1100</v>
      </c>
      <c r="C33" s="343">
        <v>75.11</v>
      </c>
      <c r="D33" s="344" t="s">
        <v>25</v>
      </c>
      <c r="E33" s="340"/>
      <c r="F33" s="52">
        <f t="shared" ref="F33:F51" si="1">E33*C33</f>
        <v>0</v>
      </c>
      <c r="G33" s="37"/>
      <c r="H33" s="38"/>
    </row>
    <row r="34" spans="1:8" s="30" customFormat="1" x14ac:dyDescent="0.25">
      <c r="A34" s="345" t="s">
        <v>18</v>
      </c>
      <c r="B34" s="346" t="s">
        <v>1101</v>
      </c>
      <c r="C34" s="343">
        <v>30.04</v>
      </c>
      <c r="D34" s="344" t="s">
        <v>25</v>
      </c>
      <c r="E34" s="340"/>
      <c r="F34" s="52">
        <f t="shared" si="1"/>
        <v>0</v>
      </c>
      <c r="G34" s="37"/>
      <c r="H34" s="38"/>
    </row>
    <row r="35" spans="1:8" s="30" customFormat="1" x14ac:dyDescent="0.25">
      <c r="A35" s="345" t="s">
        <v>21</v>
      </c>
      <c r="B35" s="346" t="s">
        <v>1102</v>
      </c>
      <c r="C35" s="343">
        <v>30.04</v>
      </c>
      <c r="D35" s="344" t="s">
        <v>25</v>
      </c>
      <c r="E35" s="340"/>
      <c r="F35" s="52">
        <f t="shared" si="1"/>
        <v>0</v>
      </c>
      <c r="G35" s="37"/>
      <c r="H35" s="38"/>
    </row>
    <row r="36" spans="1:8" s="30" customFormat="1" ht="30" x14ac:dyDescent="0.25">
      <c r="A36" s="345" t="s">
        <v>23</v>
      </c>
      <c r="B36" s="346" t="s">
        <v>1103</v>
      </c>
      <c r="C36" s="343">
        <v>2.82</v>
      </c>
      <c r="D36" s="344" t="s">
        <v>28</v>
      </c>
      <c r="E36" s="340"/>
      <c r="F36" s="52">
        <f t="shared" si="1"/>
        <v>0</v>
      </c>
      <c r="G36" s="37"/>
      <c r="H36" s="38"/>
    </row>
    <row r="37" spans="1:8" s="30" customFormat="1" x14ac:dyDescent="0.25">
      <c r="A37" s="345" t="s">
        <v>26</v>
      </c>
      <c r="B37" s="346" t="s">
        <v>1104</v>
      </c>
      <c r="C37" s="343">
        <v>669.84</v>
      </c>
      <c r="D37" s="344" t="s">
        <v>25</v>
      </c>
      <c r="E37" s="340"/>
      <c r="F37" s="52">
        <f t="shared" si="1"/>
        <v>0</v>
      </c>
      <c r="G37" s="37"/>
      <c r="H37" s="38"/>
    </row>
    <row r="38" spans="1:8" s="30" customFormat="1" x14ac:dyDescent="0.25">
      <c r="A38" s="345" t="s">
        <v>29</v>
      </c>
      <c r="B38" s="346" t="s">
        <v>1105</v>
      </c>
      <c r="C38" s="343">
        <v>258.2</v>
      </c>
      <c r="D38" s="344" t="s">
        <v>20</v>
      </c>
      <c r="E38" s="340"/>
      <c r="F38" s="52">
        <f t="shared" si="1"/>
        <v>0</v>
      </c>
      <c r="G38" s="37"/>
      <c r="H38" s="38"/>
    </row>
    <row r="39" spans="1:8" s="30" customFormat="1" x14ac:dyDescent="0.25">
      <c r="A39" s="351" t="s">
        <v>31</v>
      </c>
      <c r="B39" s="352" t="s">
        <v>1106</v>
      </c>
      <c r="C39" s="343">
        <v>309.83999999999997</v>
      </c>
      <c r="D39" s="344" t="s">
        <v>25</v>
      </c>
      <c r="E39" s="340"/>
      <c r="F39" s="52">
        <f t="shared" si="1"/>
        <v>0</v>
      </c>
      <c r="G39" s="37"/>
      <c r="H39" s="38"/>
    </row>
    <row r="40" spans="1:8" s="30" customFormat="1" ht="30" x14ac:dyDescent="0.25">
      <c r="A40" s="345" t="s">
        <v>33</v>
      </c>
      <c r="B40" s="346" t="s">
        <v>1107</v>
      </c>
      <c r="C40" s="343">
        <v>162.25</v>
      </c>
      <c r="D40" s="344" t="s">
        <v>25</v>
      </c>
      <c r="E40" s="340"/>
      <c r="F40" s="52">
        <f t="shared" si="1"/>
        <v>0</v>
      </c>
      <c r="G40" s="37"/>
      <c r="H40" s="38"/>
    </row>
    <row r="41" spans="1:8" s="30" customFormat="1" ht="30" x14ac:dyDescent="0.25">
      <c r="A41" s="345" t="s">
        <v>53</v>
      </c>
      <c r="B41" s="346" t="s">
        <v>1108</v>
      </c>
      <c r="C41" s="343">
        <v>10.8</v>
      </c>
      <c r="D41" s="344" t="s">
        <v>28</v>
      </c>
      <c r="E41" s="340"/>
      <c r="F41" s="52">
        <f t="shared" si="1"/>
        <v>0</v>
      </c>
      <c r="G41" s="37"/>
      <c r="H41" s="38"/>
    </row>
    <row r="42" spans="1:8" s="30" customFormat="1" ht="30" x14ac:dyDescent="0.25">
      <c r="A42" s="345" t="s">
        <v>55</v>
      </c>
      <c r="B42" s="346" t="s">
        <v>1109</v>
      </c>
      <c r="C42" s="343">
        <v>2.7</v>
      </c>
      <c r="D42" s="344" t="s">
        <v>28</v>
      </c>
      <c r="E42" s="340"/>
      <c r="F42" s="52">
        <f t="shared" si="1"/>
        <v>0</v>
      </c>
      <c r="G42" s="37"/>
      <c r="H42" s="38"/>
    </row>
    <row r="43" spans="1:8" s="30" customFormat="1" ht="30" x14ac:dyDescent="0.25">
      <c r="A43" s="345" t="s">
        <v>57</v>
      </c>
      <c r="B43" s="346" t="s">
        <v>1110</v>
      </c>
      <c r="C43" s="343">
        <v>34.82</v>
      </c>
      <c r="D43" s="344" t="s">
        <v>28</v>
      </c>
      <c r="E43" s="340"/>
      <c r="F43" s="52">
        <f t="shared" si="1"/>
        <v>0</v>
      </c>
      <c r="G43" s="37"/>
      <c r="H43" s="38"/>
    </row>
    <row r="44" spans="1:8" s="30" customFormat="1" x14ac:dyDescent="0.25">
      <c r="A44" s="345" t="s">
        <v>59</v>
      </c>
      <c r="B44" s="346" t="s">
        <v>1111</v>
      </c>
      <c r="C44" s="343">
        <v>25.1</v>
      </c>
      <c r="D44" s="344" t="s">
        <v>20</v>
      </c>
      <c r="E44" s="340"/>
      <c r="F44" s="52">
        <f t="shared" si="1"/>
        <v>0</v>
      </c>
      <c r="G44" s="37"/>
      <c r="H44" s="38"/>
    </row>
    <row r="45" spans="1:8" s="30" customFormat="1" ht="30" x14ac:dyDescent="0.25">
      <c r="A45" s="345" t="s">
        <v>61</v>
      </c>
      <c r="B45" s="346" t="s">
        <v>1112</v>
      </c>
      <c r="C45" s="343">
        <v>62.25</v>
      </c>
      <c r="D45" s="344" t="s">
        <v>25</v>
      </c>
      <c r="E45" s="340"/>
      <c r="F45" s="52">
        <f t="shared" si="1"/>
        <v>0</v>
      </c>
      <c r="G45" s="37"/>
      <c r="H45" s="38"/>
    </row>
    <row r="46" spans="1:8" s="30" customFormat="1" ht="30" x14ac:dyDescent="0.25">
      <c r="A46" s="345" t="s">
        <v>63</v>
      </c>
      <c r="B46" s="346" t="s">
        <v>1113</v>
      </c>
      <c r="C46" s="343">
        <v>15.06</v>
      </c>
      <c r="D46" s="344" t="s">
        <v>25</v>
      </c>
      <c r="E46" s="340"/>
      <c r="F46" s="52">
        <f t="shared" si="1"/>
        <v>0</v>
      </c>
      <c r="G46" s="37"/>
      <c r="H46" s="38"/>
    </row>
    <row r="47" spans="1:8" s="30" customFormat="1" ht="30" x14ac:dyDescent="0.25">
      <c r="A47" s="345" t="s">
        <v>65</v>
      </c>
      <c r="B47" s="346" t="s">
        <v>1108</v>
      </c>
      <c r="C47" s="343">
        <v>0.5</v>
      </c>
      <c r="D47" s="344" t="s">
        <v>28</v>
      </c>
      <c r="E47" s="340"/>
      <c r="F47" s="52">
        <f t="shared" si="1"/>
        <v>0</v>
      </c>
      <c r="G47" s="37"/>
      <c r="H47" s="38"/>
    </row>
    <row r="48" spans="1:8" s="30" customFormat="1" ht="30" x14ac:dyDescent="0.25">
      <c r="A48" s="345" t="s">
        <v>67</v>
      </c>
      <c r="B48" s="346" t="s">
        <v>1109</v>
      </c>
      <c r="C48" s="343">
        <v>7.0000000000000007E-2</v>
      </c>
      <c r="D48" s="344" t="s">
        <v>28</v>
      </c>
      <c r="E48" s="340"/>
      <c r="F48" s="52">
        <f t="shared" si="1"/>
        <v>0</v>
      </c>
      <c r="G48" s="37"/>
      <c r="H48" s="38"/>
    </row>
    <row r="49" spans="1:8" s="30" customFormat="1" ht="30" x14ac:dyDescent="0.25">
      <c r="A49" s="345" t="s">
        <v>69</v>
      </c>
      <c r="B49" s="346" t="s">
        <v>1114</v>
      </c>
      <c r="C49" s="343">
        <v>2.82</v>
      </c>
      <c r="D49" s="344" t="s">
        <v>28</v>
      </c>
      <c r="E49" s="340"/>
      <c r="F49" s="52">
        <f t="shared" si="1"/>
        <v>0</v>
      </c>
      <c r="G49" s="37"/>
      <c r="H49" s="38"/>
    </row>
    <row r="50" spans="1:8" s="30" customFormat="1" x14ac:dyDescent="0.25">
      <c r="A50" s="345" t="s">
        <v>71</v>
      </c>
      <c r="B50" s="348" t="s">
        <v>1097</v>
      </c>
      <c r="C50" s="349">
        <f>C51</f>
        <v>290.5384378</v>
      </c>
      <c r="D50" s="344" t="s">
        <v>28</v>
      </c>
      <c r="E50" s="138"/>
      <c r="F50" s="52">
        <f t="shared" si="1"/>
        <v>0</v>
      </c>
      <c r="G50" s="37"/>
      <c r="H50" s="38"/>
    </row>
    <row r="51" spans="1:8" s="30" customFormat="1" x14ac:dyDescent="0.25">
      <c r="A51" s="345" t="s">
        <v>73</v>
      </c>
      <c r="B51" s="346" t="s">
        <v>1098</v>
      </c>
      <c r="C51" s="343">
        <f>((C33*1.83*0.02)+(C44*0.4*0.15)+(C34*0.15)+(C35*0.15)+C36+(C37*0.1)+(C38*1.22*0.02)+(C39*0.15)+(C40*0.15)+C41+C42+C43+(C45*0.15)+(C46*0.15)+C47+C48+C49)*1.3</f>
        <v>290.5384378</v>
      </c>
      <c r="D51" s="344" t="s">
        <v>28</v>
      </c>
      <c r="E51" s="340"/>
      <c r="F51" s="52">
        <f t="shared" si="1"/>
        <v>0</v>
      </c>
      <c r="G51" s="37"/>
      <c r="H51" s="38"/>
    </row>
    <row r="52" spans="1:8" s="30" customFormat="1" x14ac:dyDescent="0.25">
      <c r="A52" s="345"/>
      <c r="B52" s="346"/>
      <c r="C52" s="343"/>
      <c r="D52" s="344"/>
      <c r="E52" s="340"/>
      <c r="F52" s="52"/>
      <c r="G52" s="37"/>
      <c r="H52" s="38"/>
    </row>
    <row r="53" spans="1:8" s="30" customFormat="1" ht="29.25" x14ac:dyDescent="0.25">
      <c r="A53" s="341" t="s">
        <v>133</v>
      </c>
      <c r="B53" s="342" t="s">
        <v>1115</v>
      </c>
      <c r="C53" s="343"/>
      <c r="D53" s="344"/>
      <c r="E53" s="340"/>
      <c r="F53" s="52"/>
      <c r="G53" s="37"/>
      <c r="H53" s="38"/>
    </row>
    <row r="54" spans="1:8" s="30" customFormat="1" ht="30" x14ac:dyDescent="0.25">
      <c r="A54" s="345" t="s">
        <v>15</v>
      </c>
      <c r="B54" s="346" t="s">
        <v>1116</v>
      </c>
      <c r="C54" s="343">
        <v>89.64</v>
      </c>
      <c r="D54" s="344" t="s">
        <v>25</v>
      </c>
      <c r="E54" s="340"/>
      <c r="F54" s="52">
        <f t="shared" ref="F54:F115" si="2">E54*C54</f>
        <v>0</v>
      </c>
      <c r="G54" s="37"/>
      <c r="H54" s="38"/>
    </row>
    <row r="55" spans="1:8" s="30" customFormat="1" ht="30" x14ac:dyDescent="0.25">
      <c r="A55" s="345" t="s">
        <v>18</v>
      </c>
      <c r="B55" s="346" t="s">
        <v>1117</v>
      </c>
      <c r="C55" s="343">
        <v>0.12</v>
      </c>
      <c r="D55" s="344" t="s">
        <v>28</v>
      </c>
      <c r="E55" s="340"/>
      <c r="F55" s="52">
        <f t="shared" si="2"/>
        <v>0</v>
      </c>
      <c r="G55" s="37"/>
      <c r="H55" s="38"/>
    </row>
    <row r="56" spans="1:8" s="30" customFormat="1" ht="30" x14ac:dyDescent="0.25">
      <c r="A56" s="345" t="s">
        <v>21</v>
      </c>
      <c r="B56" s="346" t="s">
        <v>1118</v>
      </c>
      <c r="C56" s="343">
        <v>7.92</v>
      </c>
      <c r="D56" s="344" t="s">
        <v>28</v>
      </c>
      <c r="E56" s="340"/>
      <c r="F56" s="52">
        <f t="shared" si="2"/>
        <v>0</v>
      </c>
      <c r="G56" s="37"/>
      <c r="H56" s="38"/>
    </row>
    <row r="57" spans="1:8" s="30" customFormat="1" ht="30" x14ac:dyDescent="0.25">
      <c r="A57" s="345" t="s">
        <v>23</v>
      </c>
      <c r="B57" s="346" t="s">
        <v>1119</v>
      </c>
      <c r="C57" s="343">
        <v>103.88</v>
      </c>
      <c r="D57" s="344" t="s">
        <v>28</v>
      </c>
      <c r="E57" s="340"/>
      <c r="F57" s="52">
        <f t="shared" si="2"/>
        <v>0</v>
      </c>
      <c r="G57" s="37"/>
      <c r="H57" s="38"/>
    </row>
    <row r="58" spans="1:8" s="30" customFormat="1" x14ac:dyDescent="0.25">
      <c r="A58" s="345" t="s">
        <v>26</v>
      </c>
      <c r="B58" s="346" t="s">
        <v>1120</v>
      </c>
      <c r="C58" s="343">
        <v>11.26</v>
      </c>
      <c r="D58" s="344" t="s">
        <v>28</v>
      </c>
      <c r="E58" s="340"/>
      <c r="F58" s="52">
        <f t="shared" si="2"/>
        <v>0</v>
      </c>
      <c r="G58" s="37"/>
      <c r="H58" s="38"/>
    </row>
    <row r="59" spans="1:8" s="30" customFormat="1" x14ac:dyDescent="0.25">
      <c r="A59" s="345" t="s">
        <v>29</v>
      </c>
      <c r="B59" s="346" t="s">
        <v>1121</v>
      </c>
      <c r="C59" s="343">
        <v>644.51</v>
      </c>
      <c r="D59" s="344" t="s">
        <v>25</v>
      </c>
      <c r="E59" s="340"/>
      <c r="F59" s="52">
        <f t="shared" si="2"/>
        <v>0</v>
      </c>
      <c r="G59" s="37"/>
      <c r="H59" s="38"/>
    </row>
    <row r="60" spans="1:8" s="30" customFormat="1" ht="30" x14ac:dyDescent="0.25">
      <c r="A60" s="345" t="s">
        <v>31</v>
      </c>
      <c r="B60" s="346" t="s">
        <v>1122</v>
      </c>
      <c r="C60" s="343">
        <v>14.62</v>
      </c>
      <c r="D60" s="344" t="s">
        <v>28</v>
      </c>
      <c r="E60" s="340"/>
      <c r="F60" s="52">
        <f t="shared" si="2"/>
        <v>0</v>
      </c>
      <c r="G60" s="37"/>
      <c r="H60" s="38"/>
    </row>
    <row r="61" spans="1:8" s="30" customFormat="1" x14ac:dyDescent="0.25">
      <c r="A61" s="345" t="s">
        <v>33</v>
      </c>
      <c r="B61" s="346" t="s">
        <v>1123</v>
      </c>
      <c r="C61" s="343">
        <v>692.56</v>
      </c>
      <c r="D61" s="344" t="s">
        <v>25</v>
      </c>
      <c r="E61" s="340"/>
      <c r="F61" s="52">
        <f t="shared" si="2"/>
        <v>0</v>
      </c>
      <c r="G61" s="37"/>
      <c r="H61" s="38"/>
    </row>
    <row r="62" spans="1:8" s="30" customFormat="1" ht="30" x14ac:dyDescent="0.25">
      <c r="A62" s="345" t="s">
        <v>53</v>
      </c>
      <c r="B62" s="346" t="s">
        <v>1124</v>
      </c>
      <c r="C62" s="343">
        <v>589.28</v>
      </c>
      <c r="D62" s="344" t="s">
        <v>25</v>
      </c>
      <c r="E62" s="340"/>
      <c r="F62" s="52">
        <f t="shared" si="2"/>
        <v>0</v>
      </c>
      <c r="G62" s="37"/>
      <c r="H62" s="38"/>
    </row>
    <row r="63" spans="1:8" s="30" customFormat="1" x14ac:dyDescent="0.25">
      <c r="A63" s="345" t="s">
        <v>55</v>
      </c>
      <c r="B63" s="346" t="s">
        <v>1125</v>
      </c>
      <c r="C63" s="343">
        <v>296.45999999999998</v>
      </c>
      <c r="D63" s="344" t="s">
        <v>28</v>
      </c>
      <c r="E63" s="340"/>
      <c r="F63" s="52">
        <f t="shared" si="2"/>
        <v>0</v>
      </c>
      <c r="G63" s="37"/>
      <c r="H63" s="38"/>
    </row>
    <row r="64" spans="1:8" s="30" customFormat="1" ht="30" x14ac:dyDescent="0.25">
      <c r="A64" s="345" t="s">
        <v>57</v>
      </c>
      <c r="B64" s="346" t="s">
        <v>1126</v>
      </c>
      <c r="C64" s="343">
        <v>8.48</v>
      </c>
      <c r="D64" s="344" t="s">
        <v>28</v>
      </c>
      <c r="E64" s="340"/>
      <c r="F64" s="52">
        <f t="shared" si="2"/>
        <v>0</v>
      </c>
      <c r="G64" s="37"/>
      <c r="H64" s="38"/>
    </row>
    <row r="65" spans="1:8" s="30" customFormat="1" x14ac:dyDescent="0.25">
      <c r="A65" s="345" t="s">
        <v>59</v>
      </c>
      <c r="B65" s="346" t="s">
        <v>1127</v>
      </c>
      <c r="C65" s="343">
        <v>60.96</v>
      </c>
      <c r="D65" s="344" t="s">
        <v>28</v>
      </c>
      <c r="E65" s="340"/>
      <c r="F65" s="52">
        <f t="shared" si="2"/>
        <v>0</v>
      </c>
      <c r="G65" s="37"/>
      <c r="H65" s="38"/>
    </row>
    <row r="66" spans="1:8" s="30" customFormat="1" x14ac:dyDescent="0.25">
      <c r="A66" s="345" t="s">
        <v>61</v>
      </c>
      <c r="B66" s="348" t="s">
        <v>1097</v>
      </c>
      <c r="C66" s="349">
        <f>C67</f>
        <v>1002.91165</v>
      </c>
      <c r="D66" s="344" t="s">
        <v>28</v>
      </c>
      <c r="E66" s="138"/>
      <c r="F66" s="52">
        <f t="shared" si="2"/>
        <v>0</v>
      </c>
      <c r="G66" s="37"/>
      <c r="H66" s="38"/>
    </row>
    <row r="67" spans="1:8" s="30" customFormat="1" x14ac:dyDescent="0.25">
      <c r="A67" s="345" t="s">
        <v>63</v>
      </c>
      <c r="B67" s="346" t="s">
        <v>1098</v>
      </c>
      <c r="C67" s="353">
        <f>((C54*0.15)+C55+C56+C57+C58+(C59*0.15)+C60+(C61*0.1)+(C62*0.15)+C63+C64+C65)*1.3</f>
        <v>1002.91165</v>
      </c>
      <c r="D67" s="344" t="s">
        <v>28</v>
      </c>
      <c r="E67" s="340"/>
      <c r="F67" s="52">
        <f>E67*C67</f>
        <v>0</v>
      </c>
      <c r="G67" s="37"/>
      <c r="H67" s="38"/>
    </row>
    <row r="68" spans="1:8" s="30" customFormat="1" x14ac:dyDescent="0.25">
      <c r="A68" s="345"/>
      <c r="B68" s="346"/>
      <c r="C68" s="343"/>
      <c r="D68" s="344"/>
      <c r="E68" s="340"/>
      <c r="F68" s="52"/>
      <c r="G68" s="37"/>
      <c r="H68" s="38"/>
    </row>
    <row r="69" spans="1:8" s="30" customFormat="1" x14ac:dyDescent="0.25">
      <c r="A69" s="341" t="s">
        <v>141</v>
      </c>
      <c r="B69" s="342" t="s">
        <v>1128</v>
      </c>
      <c r="C69" s="343"/>
      <c r="D69" s="344"/>
      <c r="E69" s="340"/>
      <c r="F69" s="52"/>
      <c r="G69" s="37"/>
      <c r="H69" s="38"/>
    </row>
    <row r="70" spans="1:8" s="30" customFormat="1" ht="30" x14ac:dyDescent="0.25">
      <c r="A70" s="345" t="s">
        <v>15</v>
      </c>
      <c r="B70" s="346" t="s">
        <v>1129</v>
      </c>
      <c r="C70" s="343">
        <v>9</v>
      </c>
      <c r="D70" s="344" t="s">
        <v>28</v>
      </c>
      <c r="E70" s="340"/>
      <c r="F70" s="52">
        <f t="shared" si="2"/>
        <v>0</v>
      </c>
      <c r="G70" s="37"/>
      <c r="H70" s="38"/>
    </row>
    <row r="71" spans="1:8" s="30" customFormat="1" x14ac:dyDescent="0.25">
      <c r="A71" s="345" t="s">
        <v>18</v>
      </c>
      <c r="B71" s="346" t="s">
        <v>1130</v>
      </c>
      <c r="C71" s="343">
        <v>4294</v>
      </c>
      <c r="D71" s="344" t="s">
        <v>25</v>
      </c>
      <c r="E71" s="340"/>
      <c r="F71" s="52">
        <f t="shared" si="2"/>
        <v>0</v>
      </c>
      <c r="G71" s="37"/>
      <c r="H71" s="38"/>
    </row>
    <row r="72" spans="1:8" s="30" customFormat="1" x14ac:dyDescent="0.25">
      <c r="A72" s="345" t="s">
        <v>21</v>
      </c>
      <c r="B72" s="346" t="s">
        <v>1121</v>
      </c>
      <c r="C72" s="343">
        <v>822.1</v>
      </c>
      <c r="D72" s="344" t="s">
        <v>25</v>
      </c>
      <c r="E72" s="340"/>
      <c r="F72" s="52">
        <f t="shared" si="2"/>
        <v>0</v>
      </c>
      <c r="G72" s="37"/>
      <c r="H72" s="38"/>
    </row>
    <row r="73" spans="1:8" s="30" customFormat="1" x14ac:dyDescent="0.25">
      <c r="A73" s="345" t="s">
        <v>23</v>
      </c>
      <c r="B73" s="346" t="s">
        <v>1131</v>
      </c>
      <c r="C73" s="343">
        <v>4.5</v>
      </c>
      <c r="D73" s="344" t="s">
        <v>28</v>
      </c>
      <c r="E73" s="340"/>
      <c r="F73" s="52">
        <f t="shared" si="2"/>
        <v>0</v>
      </c>
      <c r="G73" s="37"/>
      <c r="H73" s="38"/>
    </row>
    <row r="74" spans="1:8" s="30" customFormat="1" x14ac:dyDescent="0.25">
      <c r="A74" s="345" t="s">
        <v>26</v>
      </c>
      <c r="B74" s="346" t="s">
        <v>1132</v>
      </c>
      <c r="C74" s="343">
        <v>274</v>
      </c>
      <c r="D74" s="344" t="s">
        <v>25</v>
      </c>
      <c r="E74" s="340"/>
      <c r="F74" s="52">
        <f t="shared" si="2"/>
        <v>0</v>
      </c>
      <c r="G74" s="37"/>
      <c r="H74" s="38"/>
    </row>
    <row r="75" spans="1:8" s="30" customFormat="1" x14ac:dyDescent="0.25">
      <c r="A75" s="345" t="s">
        <v>29</v>
      </c>
      <c r="B75" s="346" t="s">
        <v>1133</v>
      </c>
      <c r="C75" s="343">
        <v>2.62</v>
      </c>
      <c r="D75" s="344" t="s">
        <v>28</v>
      </c>
      <c r="E75" s="340"/>
      <c r="F75" s="52">
        <f t="shared" si="2"/>
        <v>0</v>
      </c>
      <c r="G75" s="37"/>
      <c r="H75" s="38"/>
    </row>
    <row r="76" spans="1:8" s="30" customFormat="1" x14ac:dyDescent="0.25">
      <c r="A76" s="345" t="s">
        <v>31</v>
      </c>
      <c r="B76" s="346" t="s">
        <v>1134</v>
      </c>
      <c r="C76" s="343">
        <v>2587.1999999999998</v>
      </c>
      <c r="D76" s="344" t="s">
        <v>28</v>
      </c>
      <c r="E76" s="340"/>
      <c r="F76" s="52">
        <f t="shared" si="2"/>
        <v>0</v>
      </c>
      <c r="G76" s="37"/>
      <c r="H76" s="38"/>
    </row>
    <row r="77" spans="1:8" s="30" customFormat="1" ht="30" x14ac:dyDescent="0.25">
      <c r="A77" s="345" t="s">
        <v>33</v>
      </c>
      <c r="B77" s="346" t="s">
        <v>1135</v>
      </c>
      <c r="C77" s="343">
        <v>225.76</v>
      </c>
      <c r="D77" s="344" t="s">
        <v>20</v>
      </c>
      <c r="E77" s="340"/>
      <c r="F77" s="52">
        <f t="shared" si="2"/>
        <v>0</v>
      </c>
      <c r="G77" s="37"/>
      <c r="H77" s="38"/>
    </row>
    <row r="78" spans="1:8" s="30" customFormat="1" ht="30" x14ac:dyDescent="0.25">
      <c r="A78" s="345" t="s">
        <v>53</v>
      </c>
      <c r="B78" s="346" t="s">
        <v>1136</v>
      </c>
      <c r="C78" s="343">
        <v>221.27</v>
      </c>
      <c r="D78" s="344" t="s">
        <v>25</v>
      </c>
      <c r="E78" s="340"/>
      <c r="F78" s="52">
        <f t="shared" si="2"/>
        <v>0</v>
      </c>
      <c r="G78" s="37"/>
      <c r="H78" s="38"/>
    </row>
    <row r="79" spans="1:8" s="30" customFormat="1" ht="45" x14ac:dyDescent="0.25">
      <c r="A79" s="345" t="s">
        <v>55</v>
      </c>
      <c r="B79" s="346" t="s">
        <v>1137</v>
      </c>
      <c r="C79" s="343">
        <v>33.299999999999997</v>
      </c>
      <c r="D79" s="344" t="s">
        <v>25</v>
      </c>
      <c r="E79" s="340"/>
      <c r="F79" s="52">
        <f t="shared" si="2"/>
        <v>0</v>
      </c>
      <c r="G79" s="37"/>
      <c r="H79" s="38"/>
    </row>
    <row r="80" spans="1:8" s="30" customFormat="1" ht="30" x14ac:dyDescent="0.25">
      <c r="A80" s="345" t="s">
        <v>57</v>
      </c>
      <c r="B80" s="346" t="s">
        <v>1138</v>
      </c>
      <c r="C80" s="343">
        <v>16.649999999999999</v>
      </c>
      <c r="D80" s="344" t="s">
        <v>25</v>
      </c>
      <c r="E80" s="340"/>
      <c r="F80" s="52">
        <f t="shared" si="2"/>
        <v>0</v>
      </c>
      <c r="G80" s="37"/>
      <c r="H80" s="38"/>
    </row>
    <row r="81" spans="1:8" s="30" customFormat="1" x14ac:dyDescent="0.25">
      <c r="A81" s="345" t="s">
        <v>59</v>
      </c>
      <c r="B81" s="346" t="s">
        <v>1139</v>
      </c>
      <c r="C81" s="343">
        <v>1.87</v>
      </c>
      <c r="D81" s="344" t="s">
        <v>28</v>
      </c>
      <c r="E81" s="340"/>
      <c r="F81" s="52">
        <f t="shared" si="2"/>
        <v>0</v>
      </c>
      <c r="G81" s="37"/>
      <c r="H81" s="38"/>
    </row>
    <row r="82" spans="1:8" s="30" customFormat="1" x14ac:dyDescent="0.25">
      <c r="A82" s="345" t="s">
        <v>61</v>
      </c>
      <c r="B82" s="346" t="s">
        <v>1140</v>
      </c>
      <c r="C82" s="343">
        <v>14</v>
      </c>
      <c r="D82" s="344" t="s">
        <v>25</v>
      </c>
      <c r="E82" s="340"/>
      <c r="F82" s="52">
        <f t="shared" si="2"/>
        <v>0</v>
      </c>
      <c r="G82" s="37"/>
      <c r="H82" s="38"/>
    </row>
    <row r="83" spans="1:8" s="30" customFormat="1" x14ac:dyDescent="0.25">
      <c r="A83" s="345" t="s">
        <v>63</v>
      </c>
      <c r="B83" s="346" t="s">
        <v>1141</v>
      </c>
      <c r="C83" s="343">
        <v>1.28</v>
      </c>
      <c r="D83" s="344" t="s">
        <v>28</v>
      </c>
      <c r="E83" s="340"/>
      <c r="F83" s="52">
        <f t="shared" si="2"/>
        <v>0</v>
      </c>
      <c r="G83" s="37"/>
      <c r="H83" s="38"/>
    </row>
    <row r="84" spans="1:8" s="30" customFormat="1" ht="30" x14ac:dyDescent="0.25">
      <c r="A84" s="345" t="s">
        <v>65</v>
      </c>
      <c r="B84" s="346" t="s">
        <v>1142</v>
      </c>
      <c r="C84" s="343">
        <v>30.16</v>
      </c>
      <c r="D84" s="344" t="s">
        <v>25</v>
      </c>
      <c r="E84" s="340"/>
      <c r="F84" s="52">
        <f t="shared" si="2"/>
        <v>0</v>
      </c>
      <c r="G84" s="37"/>
      <c r="H84" s="38"/>
    </row>
    <row r="85" spans="1:8" s="30" customFormat="1" x14ac:dyDescent="0.25">
      <c r="A85" s="345" t="s">
        <v>67</v>
      </c>
      <c r="B85" s="346" t="s">
        <v>1143</v>
      </c>
      <c r="C85" s="343">
        <v>12.8</v>
      </c>
      <c r="D85" s="344" t="s">
        <v>25</v>
      </c>
      <c r="E85" s="340"/>
      <c r="F85" s="52">
        <f t="shared" si="2"/>
        <v>0</v>
      </c>
      <c r="G85" s="37"/>
      <c r="H85" s="38"/>
    </row>
    <row r="86" spans="1:8" s="30" customFormat="1" x14ac:dyDescent="0.25">
      <c r="A86" s="345" t="s">
        <v>69</v>
      </c>
      <c r="B86" s="346" t="s">
        <v>1144</v>
      </c>
      <c r="C86" s="343">
        <v>0.48</v>
      </c>
      <c r="D86" s="344" t="s">
        <v>28</v>
      </c>
      <c r="E86" s="340"/>
      <c r="F86" s="52">
        <f t="shared" si="2"/>
        <v>0</v>
      </c>
      <c r="G86" s="37"/>
      <c r="H86" s="38"/>
    </row>
    <row r="87" spans="1:8" s="30" customFormat="1" x14ac:dyDescent="0.25">
      <c r="A87" s="345" t="s">
        <v>71</v>
      </c>
      <c r="B87" s="346" t="s">
        <v>1145</v>
      </c>
      <c r="C87" s="343">
        <v>16.96</v>
      </c>
      <c r="D87" s="344" t="s">
        <v>25</v>
      </c>
      <c r="E87" s="340"/>
      <c r="F87" s="52">
        <f t="shared" si="2"/>
        <v>0</v>
      </c>
      <c r="G87" s="37"/>
      <c r="H87" s="38"/>
    </row>
    <row r="88" spans="1:8" s="30" customFormat="1" x14ac:dyDescent="0.25">
      <c r="A88" s="345" t="s">
        <v>73</v>
      </c>
      <c r="B88" s="346" t="s">
        <v>1146</v>
      </c>
      <c r="C88" s="343">
        <v>44.93</v>
      </c>
      <c r="D88" s="344" t="s">
        <v>25</v>
      </c>
      <c r="E88" s="340"/>
      <c r="F88" s="52">
        <f t="shared" si="2"/>
        <v>0</v>
      </c>
      <c r="G88" s="37"/>
      <c r="H88" s="38"/>
    </row>
    <row r="89" spans="1:8" s="30" customFormat="1" x14ac:dyDescent="0.25">
      <c r="A89" s="345" t="s">
        <v>75</v>
      </c>
      <c r="B89" s="346" t="s">
        <v>1147</v>
      </c>
      <c r="C89" s="343">
        <v>336.08</v>
      </c>
      <c r="D89" s="344" t="s">
        <v>25</v>
      </c>
      <c r="E89" s="340"/>
      <c r="F89" s="52">
        <f t="shared" si="2"/>
        <v>0</v>
      </c>
      <c r="G89" s="37"/>
      <c r="H89" s="38"/>
    </row>
    <row r="90" spans="1:8" s="30" customFormat="1" x14ac:dyDescent="0.25">
      <c r="A90" s="345" t="s">
        <v>77</v>
      </c>
      <c r="B90" s="348" t="s">
        <v>1097</v>
      </c>
      <c r="C90" s="349">
        <f>C91</f>
        <v>4377.4842799999997</v>
      </c>
      <c r="D90" s="344" t="s">
        <v>28</v>
      </c>
      <c r="E90" s="138"/>
      <c r="F90" s="52">
        <f t="shared" si="2"/>
        <v>0</v>
      </c>
      <c r="G90" s="37"/>
      <c r="H90" s="38"/>
    </row>
    <row r="91" spans="1:8" s="30" customFormat="1" x14ac:dyDescent="0.25">
      <c r="A91" s="345" t="s">
        <v>79</v>
      </c>
      <c r="B91" s="346" t="s">
        <v>1098</v>
      </c>
      <c r="C91" s="353">
        <f>(C70+(C71*0.12)+(C72*0.15)+C73+(C74*0.15)+C75+C76+(C77*0.4*0.15)+(C78*0.05)+(C79*0.15)+(C80*0.15)+C81+(C82*0.15)+C83+(C84*0.15)+(C85*0.1)+C86+(C87*0.15)+(C88*0.1)+(C89*0.1))*1.3</f>
        <v>4377.4842799999997</v>
      </c>
      <c r="D91" s="344" t="s">
        <v>28</v>
      </c>
      <c r="E91" s="340"/>
      <c r="F91" s="52">
        <f>E91*C91</f>
        <v>0</v>
      </c>
      <c r="G91" s="37"/>
      <c r="H91" s="38"/>
    </row>
    <row r="92" spans="1:8" s="30" customFormat="1" x14ac:dyDescent="0.25">
      <c r="A92" s="345"/>
      <c r="B92" s="346"/>
      <c r="C92" s="343"/>
      <c r="D92" s="344"/>
      <c r="E92" s="340"/>
      <c r="F92" s="52"/>
      <c r="G92" s="37"/>
      <c r="H92" s="38"/>
    </row>
    <row r="93" spans="1:8" s="30" customFormat="1" ht="29.25" x14ac:dyDescent="0.25">
      <c r="A93" s="341" t="s">
        <v>153</v>
      </c>
      <c r="B93" s="342" t="s">
        <v>1148</v>
      </c>
      <c r="C93" s="343"/>
      <c r="D93" s="344"/>
      <c r="E93" s="340"/>
      <c r="F93" s="52"/>
      <c r="G93" s="37"/>
      <c r="H93" s="38"/>
    </row>
    <row r="94" spans="1:8" s="30" customFormat="1" x14ac:dyDescent="0.25">
      <c r="A94" s="345" t="s">
        <v>15</v>
      </c>
      <c r="B94" s="346" t="s">
        <v>1149</v>
      </c>
      <c r="C94" s="343">
        <v>2.7</v>
      </c>
      <c r="D94" s="344" t="s">
        <v>28</v>
      </c>
      <c r="E94" s="340"/>
      <c r="F94" s="52">
        <f t="shared" si="2"/>
        <v>0</v>
      </c>
      <c r="G94" s="37"/>
      <c r="H94" s="38"/>
    </row>
    <row r="95" spans="1:8" s="30" customFormat="1" x14ac:dyDescent="0.25">
      <c r="A95" s="345" t="s">
        <v>18</v>
      </c>
      <c r="B95" s="346" t="s">
        <v>1150</v>
      </c>
      <c r="C95" s="343">
        <v>51.12</v>
      </c>
      <c r="D95" s="344" t="s">
        <v>25</v>
      </c>
      <c r="E95" s="340"/>
      <c r="F95" s="52">
        <f t="shared" si="2"/>
        <v>0</v>
      </c>
      <c r="G95" s="37"/>
      <c r="H95" s="38"/>
    </row>
    <row r="96" spans="1:8" s="30" customFormat="1" x14ac:dyDescent="0.25">
      <c r="A96" s="345" t="s">
        <v>21</v>
      </c>
      <c r="B96" s="346" t="s">
        <v>1151</v>
      </c>
      <c r="C96" s="343">
        <v>2.7</v>
      </c>
      <c r="D96" s="344" t="s">
        <v>28</v>
      </c>
      <c r="E96" s="340"/>
      <c r="F96" s="52">
        <f t="shared" si="2"/>
        <v>0</v>
      </c>
      <c r="G96" s="37"/>
      <c r="H96" s="38"/>
    </row>
    <row r="97" spans="1:8" s="30" customFormat="1" ht="30" x14ac:dyDescent="0.25">
      <c r="A97" s="345" t="s">
        <v>23</v>
      </c>
      <c r="B97" s="346" t="s">
        <v>1152</v>
      </c>
      <c r="C97" s="343">
        <v>62.25</v>
      </c>
      <c r="D97" s="344" t="s">
        <v>25</v>
      </c>
      <c r="E97" s="340"/>
      <c r="F97" s="52">
        <f t="shared" si="2"/>
        <v>0</v>
      </c>
      <c r="G97" s="37"/>
      <c r="H97" s="38"/>
    </row>
    <row r="98" spans="1:8" s="30" customFormat="1" x14ac:dyDescent="0.25">
      <c r="A98" s="345" t="s">
        <v>26</v>
      </c>
      <c r="B98" s="348" t="s">
        <v>1097</v>
      </c>
      <c r="C98" s="349">
        <f>C99</f>
        <v>29.127149999999997</v>
      </c>
      <c r="D98" s="344" t="s">
        <v>28</v>
      </c>
      <c r="E98" s="138"/>
      <c r="F98" s="52">
        <f t="shared" si="2"/>
        <v>0</v>
      </c>
      <c r="G98" s="37"/>
      <c r="H98" s="38"/>
    </row>
    <row r="99" spans="1:8" s="30" customFormat="1" x14ac:dyDescent="0.25">
      <c r="A99" s="345" t="s">
        <v>29</v>
      </c>
      <c r="B99" s="346" t="s">
        <v>1098</v>
      </c>
      <c r="C99" s="354">
        <f>(C94+(C95*0.15)+C96+(C97*0.15))*1.3</f>
        <v>29.127149999999997</v>
      </c>
      <c r="D99" s="344" t="s">
        <v>28</v>
      </c>
      <c r="E99" s="340"/>
      <c r="F99" s="52">
        <f>E99*C99</f>
        <v>0</v>
      </c>
      <c r="G99" s="37"/>
      <c r="H99" s="38"/>
    </row>
    <row r="100" spans="1:8" s="30" customFormat="1" x14ac:dyDescent="0.25">
      <c r="A100" s="345"/>
      <c r="B100" s="346"/>
      <c r="C100" s="343"/>
      <c r="D100" s="344"/>
      <c r="E100" s="340"/>
      <c r="F100" s="52"/>
      <c r="G100" s="37"/>
      <c r="H100" s="38"/>
    </row>
    <row r="101" spans="1:8" s="30" customFormat="1" ht="43.5" x14ac:dyDescent="0.25">
      <c r="A101" s="341" t="s">
        <v>158</v>
      </c>
      <c r="B101" s="342" t="s">
        <v>1153</v>
      </c>
      <c r="C101" s="343"/>
      <c r="D101" s="344"/>
      <c r="E101" s="340"/>
      <c r="F101" s="52"/>
      <c r="G101" s="37"/>
      <c r="H101" s="38"/>
    </row>
    <row r="102" spans="1:8" s="30" customFormat="1" x14ac:dyDescent="0.25">
      <c r="A102" s="345" t="s">
        <v>15</v>
      </c>
      <c r="B102" s="346" t="s">
        <v>1154</v>
      </c>
      <c r="C102" s="343">
        <v>2</v>
      </c>
      <c r="D102" s="347" t="s">
        <v>17</v>
      </c>
      <c r="E102" s="340"/>
      <c r="F102" s="52">
        <f t="shared" si="2"/>
        <v>0</v>
      </c>
      <c r="G102" s="37"/>
      <c r="H102" s="38"/>
    </row>
    <row r="103" spans="1:8" s="30" customFormat="1" x14ac:dyDescent="0.25">
      <c r="A103" s="345" t="s">
        <v>18</v>
      </c>
      <c r="B103" s="346" t="s">
        <v>1155</v>
      </c>
      <c r="C103" s="343">
        <v>2</v>
      </c>
      <c r="D103" s="347" t="s">
        <v>17</v>
      </c>
      <c r="E103" s="340"/>
      <c r="F103" s="52">
        <f t="shared" si="2"/>
        <v>0</v>
      </c>
      <c r="G103" s="37"/>
      <c r="H103" s="38"/>
    </row>
    <row r="104" spans="1:8" s="30" customFormat="1" ht="30" x14ac:dyDescent="0.25">
      <c r="A104" s="345" t="s">
        <v>21</v>
      </c>
      <c r="B104" s="346" t="s">
        <v>1156</v>
      </c>
      <c r="C104" s="343">
        <v>2</v>
      </c>
      <c r="D104" s="347" t="s">
        <v>17</v>
      </c>
      <c r="E104" s="340"/>
      <c r="F104" s="52">
        <f t="shared" si="2"/>
        <v>0</v>
      </c>
      <c r="G104" s="37"/>
      <c r="H104" s="38"/>
    </row>
    <row r="105" spans="1:8" s="30" customFormat="1" ht="30" x14ac:dyDescent="0.25">
      <c r="A105" s="345" t="s">
        <v>23</v>
      </c>
      <c r="B105" s="346" t="s">
        <v>1157</v>
      </c>
      <c r="C105" s="343">
        <v>3.8</v>
      </c>
      <c r="D105" s="344" t="s">
        <v>28</v>
      </c>
      <c r="E105" s="340"/>
      <c r="F105" s="52">
        <f t="shared" si="2"/>
        <v>0</v>
      </c>
      <c r="G105" s="37"/>
      <c r="H105" s="38"/>
    </row>
    <row r="106" spans="1:8" s="30" customFormat="1" ht="30" x14ac:dyDescent="0.25">
      <c r="A106" s="345" t="s">
        <v>26</v>
      </c>
      <c r="B106" s="346" t="s">
        <v>1158</v>
      </c>
      <c r="C106" s="343">
        <v>7.97</v>
      </c>
      <c r="D106" s="344" t="s">
        <v>28</v>
      </c>
      <c r="E106" s="340"/>
      <c r="F106" s="52">
        <f t="shared" si="2"/>
        <v>0</v>
      </c>
      <c r="G106" s="37"/>
      <c r="H106" s="38"/>
    </row>
    <row r="107" spans="1:8" s="30" customFormat="1" x14ac:dyDescent="0.25">
      <c r="A107" s="345" t="s">
        <v>29</v>
      </c>
      <c r="B107" s="346" t="s">
        <v>1159</v>
      </c>
      <c r="C107" s="343">
        <v>0.57999999999999996</v>
      </c>
      <c r="D107" s="344" t="s">
        <v>28</v>
      </c>
      <c r="E107" s="340"/>
      <c r="F107" s="52">
        <f t="shared" si="2"/>
        <v>0</v>
      </c>
      <c r="G107" s="37"/>
      <c r="H107" s="38"/>
    </row>
    <row r="108" spans="1:8" s="30" customFormat="1" x14ac:dyDescent="0.25">
      <c r="A108" s="345" t="s">
        <v>31</v>
      </c>
      <c r="B108" s="346" t="s">
        <v>1160</v>
      </c>
      <c r="C108" s="343">
        <v>0.45</v>
      </c>
      <c r="D108" s="344" t="s">
        <v>28</v>
      </c>
      <c r="E108" s="340"/>
      <c r="F108" s="52">
        <f t="shared" si="2"/>
        <v>0</v>
      </c>
      <c r="G108" s="37"/>
      <c r="H108" s="38"/>
    </row>
    <row r="109" spans="1:8" s="30" customFormat="1" x14ac:dyDescent="0.25">
      <c r="A109" s="345" t="s">
        <v>33</v>
      </c>
      <c r="B109" s="346" t="s">
        <v>1161</v>
      </c>
      <c r="C109" s="343">
        <v>99.99</v>
      </c>
      <c r="D109" s="344" t="s">
        <v>25</v>
      </c>
      <c r="E109" s="340"/>
      <c r="F109" s="52">
        <f t="shared" si="2"/>
        <v>0</v>
      </c>
      <c r="G109" s="37"/>
      <c r="H109" s="38"/>
    </row>
    <row r="110" spans="1:8" s="30" customFormat="1" x14ac:dyDescent="0.25">
      <c r="A110" s="345" t="s">
        <v>53</v>
      </c>
      <c r="B110" s="346" t="s">
        <v>1162</v>
      </c>
      <c r="C110" s="343">
        <v>0.13</v>
      </c>
      <c r="D110" s="344" t="s">
        <v>28</v>
      </c>
      <c r="E110" s="340"/>
      <c r="F110" s="52">
        <f t="shared" si="2"/>
        <v>0</v>
      </c>
      <c r="G110" s="37"/>
      <c r="H110" s="38"/>
    </row>
    <row r="111" spans="1:8" s="30" customFormat="1" x14ac:dyDescent="0.25">
      <c r="A111" s="345" t="s">
        <v>55</v>
      </c>
      <c r="B111" s="346" t="s">
        <v>1101</v>
      </c>
      <c r="C111" s="343">
        <v>223.66</v>
      </c>
      <c r="D111" s="344" t="s">
        <v>25</v>
      </c>
      <c r="E111" s="340"/>
      <c r="F111" s="52">
        <f t="shared" si="2"/>
        <v>0</v>
      </c>
      <c r="G111" s="37"/>
      <c r="H111" s="38"/>
    </row>
    <row r="112" spans="1:8" s="30" customFormat="1" x14ac:dyDescent="0.25">
      <c r="A112" s="345" t="s">
        <v>57</v>
      </c>
      <c r="B112" s="346" t="s">
        <v>1163</v>
      </c>
      <c r="C112" s="343">
        <v>65.959999999999994</v>
      </c>
      <c r="D112" s="344" t="s">
        <v>25</v>
      </c>
      <c r="E112" s="340"/>
      <c r="F112" s="52">
        <f t="shared" si="2"/>
        <v>0</v>
      </c>
      <c r="G112" s="37"/>
      <c r="H112" s="38"/>
    </row>
    <row r="113" spans="1:8" s="30" customFormat="1" x14ac:dyDescent="0.25">
      <c r="A113" s="345" t="s">
        <v>59</v>
      </c>
      <c r="B113" s="346" t="s">
        <v>1164</v>
      </c>
      <c r="C113" s="343">
        <v>5.52</v>
      </c>
      <c r="D113" s="344" t="s">
        <v>28</v>
      </c>
      <c r="E113" s="340"/>
      <c r="F113" s="52">
        <f t="shared" si="2"/>
        <v>0</v>
      </c>
      <c r="G113" s="37"/>
      <c r="H113" s="38"/>
    </row>
    <row r="114" spans="1:8" s="30" customFormat="1" x14ac:dyDescent="0.25">
      <c r="A114" s="345" t="s">
        <v>61</v>
      </c>
      <c r="B114" s="346" t="s">
        <v>1165</v>
      </c>
      <c r="C114" s="343">
        <v>40.32</v>
      </c>
      <c r="D114" s="344" t="s">
        <v>25</v>
      </c>
      <c r="E114" s="340"/>
      <c r="F114" s="52">
        <f t="shared" si="2"/>
        <v>0</v>
      </c>
      <c r="G114" s="37"/>
      <c r="H114" s="38"/>
    </row>
    <row r="115" spans="1:8" s="30" customFormat="1" x14ac:dyDescent="0.25">
      <c r="A115" s="345" t="s">
        <v>26</v>
      </c>
      <c r="B115" s="348" t="s">
        <v>1097</v>
      </c>
      <c r="C115" s="349">
        <f>C116</f>
        <v>99.062600000000003</v>
      </c>
      <c r="D115" s="344" t="s">
        <v>28</v>
      </c>
      <c r="E115" s="138"/>
      <c r="F115" s="52">
        <f t="shared" si="2"/>
        <v>0</v>
      </c>
      <c r="G115" s="37"/>
      <c r="H115" s="38"/>
    </row>
    <row r="116" spans="1:8" s="30" customFormat="1" x14ac:dyDescent="0.25">
      <c r="A116" s="345" t="s">
        <v>63</v>
      </c>
      <c r="B116" s="346" t="s">
        <v>1098</v>
      </c>
      <c r="C116" s="349">
        <f>(0.2+0.078+C105+C106+C107+C108+(C109*0.1)+C110+(C111*0.15)+(C112*0.15)+C113+(C114*0.1))*1.3</f>
        <v>99.062600000000003</v>
      </c>
      <c r="D116" s="344" t="s">
        <v>28</v>
      </c>
      <c r="E116" s="340"/>
      <c r="F116" s="52">
        <f>E116*C116</f>
        <v>0</v>
      </c>
      <c r="G116" s="37"/>
      <c r="H116" s="38"/>
    </row>
    <row r="117" spans="1:8" s="30" customFormat="1" x14ac:dyDescent="0.25">
      <c r="A117" s="345"/>
      <c r="B117" s="346"/>
      <c r="C117" s="343"/>
      <c r="D117" s="344"/>
      <c r="E117" s="340"/>
      <c r="F117" s="52"/>
      <c r="G117" s="37"/>
      <c r="H117" s="38"/>
    </row>
    <row r="118" spans="1:8" s="30" customFormat="1" ht="29.25" x14ac:dyDescent="0.25">
      <c r="A118" s="341" t="s">
        <v>162</v>
      </c>
      <c r="B118" s="342" t="s">
        <v>1166</v>
      </c>
      <c r="C118" s="343"/>
      <c r="D118" s="344"/>
      <c r="E118" s="340"/>
      <c r="F118" s="52"/>
      <c r="G118" s="37"/>
      <c r="H118" s="38"/>
    </row>
    <row r="119" spans="1:8" s="30" customFormat="1" x14ac:dyDescent="0.25">
      <c r="A119" s="345" t="s">
        <v>15</v>
      </c>
      <c r="B119" s="346" t="s">
        <v>1154</v>
      </c>
      <c r="C119" s="343">
        <v>2</v>
      </c>
      <c r="D119" s="344" t="s">
        <v>1167</v>
      </c>
      <c r="E119" s="340"/>
      <c r="F119" s="52">
        <f>E119*C119</f>
        <v>0</v>
      </c>
      <c r="G119" s="37"/>
      <c r="H119" s="38"/>
    </row>
    <row r="120" spans="1:8" s="30" customFormat="1" x14ac:dyDescent="0.25">
      <c r="A120" s="345" t="s">
        <v>18</v>
      </c>
      <c r="B120" s="346" t="s">
        <v>1155</v>
      </c>
      <c r="C120" s="343">
        <v>2</v>
      </c>
      <c r="D120" s="344" t="s">
        <v>1167</v>
      </c>
      <c r="E120" s="340"/>
      <c r="F120" s="52">
        <f>E120*C120</f>
        <v>0</v>
      </c>
      <c r="G120" s="37"/>
      <c r="H120" s="38"/>
    </row>
    <row r="121" spans="1:8" s="30" customFormat="1" ht="30" x14ac:dyDescent="0.25">
      <c r="A121" s="345" t="s">
        <v>21</v>
      </c>
      <c r="B121" s="346" t="s">
        <v>1168</v>
      </c>
      <c r="C121" s="343">
        <v>5.3</v>
      </c>
      <c r="D121" s="344" t="s">
        <v>28</v>
      </c>
      <c r="E121" s="340"/>
      <c r="F121" s="52">
        <f t="shared" ref="F121:F166" si="3">E121*C121</f>
        <v>0</v>
      </c>
      <c r="G121" s="37"/>
      <c r="H121" s="38"/>
    </row>
    <row r="122" spans="1:8" s="30" customFormat="1" ht="30" x14ac:dyDescent="0.25">
      <c r="A122" s="345" t="s">
        <v>23</v>
      </c>
      <c r="B122" s="346" t="s">
        <v>1169</v>
      </c>
      <c r="C122" s="343">
        <v>10.5</v>
      </c>
      <c r="D122" s="344" t="s">
        <v>28</v>
      </c>
      <c r="E122" s="340"/>
      <c r="F122" s="52">
        <f>E122*C122</f>
        <v>0</v>
      </c>
      <c r="G122" s="37"/>
      <c r="H122" s="38"/>
    </row>
    <row r="123" spans="1:8" s="30" customFormat="1" x14ac:dyDescent="0.25">
      <c r="A123" s="345" t="s">
        <v>26</v>
      </c>
      <c r="B123" s="346" t="s">
        <v>1159</v>
      </c>
      <c r="C123" s="343">
        <v>0.57999999999999996</v>
      </c>
      <c r="D123" s="344" t="s">
        <v>28</v>
      </c>
      <c r="E123" s="340"/>
      <c r="F123" s="52">
        <f t="shared" si="3"/>
        <v>0</v>
      </c>
      <c r="G123" s="37"/>
      <c r="H123" s="38"/>
    </row>
    <row r="124" spans="1:8" s="30" customFormat="1" x14ac:dyDescent="0.25">
      <c r="A124" s="345" t="s">
        <v>29</v>
      </c>
      <c r="B124" s="346" t="s">
        <v>1160</v>
      </c>
      <c r="C124" s="343">
        <v>0.45</v>
      </c>
      <c r="D124" s="344" t="s">
        <v>28</v>
      </c>
      <c r="E124" s="340"/>
      <c r="F124" s="52">
        <f>E124*C124</f>
        <v>0</v>
      </c>
      <c r="G124" s="37"/>
      <c r="H124" s="38"/>
    </row>
    <row r="125" spans="1:8" s="30" customFormat="1" x14ac:dyDescent="0.25">
      <c r="A125" s="345" t="s">
        <v>31</v>
      </c>
      <c r="B125" s="346" t="s">
        <v>1161</v>
      </c>
      <c r="C125" s="343">
        <v>115.4</v>
      </c>
      <c r="D125" s="344" t="s">
        <v>25</v>
      </c>
      <c r="E125" s="340"/>
      <c r="F125" s="52">
        <f t="shared" si="3"/>
        <v>0</v>
      </c>
      <c r="G125" s="37"/>
      <c r="H125" s="38"/>
    </row>
    <row r="126" spans="1:8" s="30" customFormat="1" x14ac:dyDescent="0.25">
      <c r="A126" s="345" t="s">
        <v>33</v>
      </c>
      <c r="B126" s="346" t="s">
        <v>1162</v>
      </c>
      <c r="C126" s="343">
        <v>0.19</v>
      </c>
      <c r="D126" s="344" t="s">
        <v>28</v>
      </c>
      <c r="E126" s="340"/>
      <c r="F126" s="52">
        <f t="shared" si="3"/>
        <v>0</v>
      </c>
      <c r="G126" s="37"/>
      <c r="H126" s="38"/>
    </row>
    <row r="127" spans="1:8" s="30" customFormat="1" x14ac:dyDescent="0.25">
      <c r="A127" s="345" t="s">
        <v>53</v>
      </c>
      <c r="B127" s="346" t="s">
        <v>1101</v>
      </c>
      <c r="C127" s="343">
        <v>223.66</v>
      </c>
      <c r="D127" s="344" t="s">
        <v>25</v>
      </c>
      <c r="E127" s="340"/>
      <c r="F127" s="52">
        <f t="shared" si="3"/>
        <v>0</v>
      </c>
      <c r="G127" s="37"/>
      <c r="H127" s="38"/>
    </row>
    <row r="128" spans="1:8" s="30" customFormat="1" x14ac:dyDescent="0.25">
      <c r="A128" s="345" t="s">
        <v>55</v>
      </c>
      <c r="B128" s="346" t="s">
        <v>1163</v>
      </c>
      <c r="C128" s="343">
        <v>65.959999999999994</v>
      </c>
      <c r="D128" s="344" t="s">
        <v>25</v>
      </c>
      <c r="E128" s="340"/>
      <c r="F128" s="52">
        <f t="shared" si="3"/>
        <v>0</v>
      </c>
      <c r="G128" s="37"/>
      <c r="H128" s="38"/>
    </row>
    <row r="129" spans="1:8" s="30" customFormat="1" x14ac:dyDescent="0.25">
      <c r="A129" s="345" t="s">
        <v>57</v>
      </c>
      <c r="B129" s="346" t="s">
        <v>1170</v>
      </c>
      <c r="C129" s="343">
        <v>5.52</v>
      </c>
      <c r="D129" s="344" t="s">
        <v>28</v>
      </c>
      <c r="E129" s="340"/>
      <c r="F129" s="52">
        <f t="shared" si="3"/>
        <v>0</v>
      </c>
      <c r="G129" s="37"/>
      <c r="H129" s="38"/>
    </row>
    <row r="130" spans="1:8" s="30" customFormat="1" x14ac:dyDescent="0.25">
      <c r="A130" s="345" t="s">
        <v>59</v>
      </c>
      <c r="B130" s="346" t="s">
        <v>1171</v>
      </c>
      <c r="C130" s="343">
        <v>40.32</v>
      </c>
      <c r="D130" s="344" t="s">
        <v>25</v>
      </c>
      <c r="E130" s="340"/>
      <c r="F130" s="52">
        <f t="shared" si="3"/>
        <v>0</v>
      </c>
      <c r="G130" s="37"/>
      <c r="H130" s="38"/>
    </row>
    <row r="131" spans="1:8" s="30" customFormat="1" x14ac:dyDescent="0.25">
      <c r="A131" s="345" t="s">
        <v>61</v>
      </c>
      <c r="B131" s="348" t="s">
        <v>1097</v>
      </c>
      <c r="C131" s="349">
        <f>C132</f>
        <v>101.40129999999999</v>
      </c>
      <c r="D131" s="344" t="s">
        <v>28</v>
      </c>
      <c r="E131" s="138"/>
      <c r="F131" s="52">
        <f t="shared" si="3"/>
        <v>0</v>
      </c>
      <c r="G131" s="37"/>
      <c r="H131" s="38"/>
    </row>
    <row r="132" spans="1:8" s="30" customFormat="1" x14ac:dyDescent="0.25">
      <c r="A132" s="345" t="s">
        <v>63</v>
      </c>
      <c r="B132" s="346" t="s">
        <v>1098</v>
      </c>
      <c r="C132" s="343">
        <f>(0.2+C121+C122+C123+C124+(C125*0.05)+C126+(C127*0.15)+(C128*0.15)+C129+(C130*0.15))*1.3</f>
        <v>101.40129999999999</v>
      </c>
      <c r="D132" s="344" t="s">
        <v>28</v>
      </c>
      <c r="E132" s="340"/>
      <c r="F132" s="52">
        <v>0</v>
      </c>
      <c r="G132" s="37"/>
      <c r="H132" s="38"/>
    </row>
    <row r="133" spans="1:8" s="30" customFormat="1" x14ac:dyDescent="0.25">
      <c r="A133" s="345"/>
      <c r="B133" s="346"/>
      <c r="C133" s="343"/>
      <c r="D133" s="344"/>
      <c r="E133" s="340"/>
      <c r="F133" s="52"/>
      <c r="G133" s="37"/>
      <c r="H133" s="38"/>
    </row>
    <row r="134" spans="1:8" s="30" customFormat="1" ht="29.25" x14ac:dyDescent="0.25">
      <c r="A134" s="341" t="s">
        <v>172</v>
      </c>
      <c r="B134" s="342" t="s">
        <v>1172</v>
      </c>
      <c r="C134" s="343"/>
      <c r="D134" s="344"/>
      <c r="E134" s="340"/>
      <c r="F134" s="52"/>
      <c r="G134" s="37"/>
      <c r="H134" s="38"/>
    </row>
    <row r="135" spans="1:8" s="30" customFormat="1" x14ac:dyDescent="0.25">
      <c r="A135" s="345" t="s">
        <v>15</v>
      </c>
      <c r="B135" s="346" t="s">
        <v>1154</v>
      </c>
      <c r="C135" s="343">
        <v>2</v>
      </c>
      <c r="D135" s="347" t="s">
        <v>17</v>
      </c>
      <c r="E135" s="340"/>
      <c r="F135" s="52">
        <f t="shared" si="3"/>
        <v>0</v>
      </c>
      <c r="G135" s="37"/>
      <c r="H135" s="38"/>
    </row>
    <row r="136" spans="1:8" s="30" customFormat="1" x14ac:dyDescent="0.25">
      <c r="A136" s="345" t="s">
        <v>18</v>
      </c>
      <c r="B136" s="346" t="s">
        <v>1155</v>
      </c>
      <c r="C136" s="343">
        <v>2</v>
      </c>
      <c r="D136" s="347" t="s">
        <v>17</v>
      </c>
      <c r="E136" s="340"/>
      <c r="F136" s="52">
        <f t="shared" si="3"/>
        <v>0</v>
      </c>
      <c r="G136" s="37"/>
      <c r="H136" s="38"/>
    </row>
    <row r="137" spans="1:8" s="30" customFormat="1" ht="30" x14ac:dyDescent="0.25">
      <c r="A137" s="345" t="s">
        <v>21</v>
      </c>
      <c r="B137" s="346" t="s">
        <v>1168</v>
      </c>
      <c r="C137" s="343">
        <v>5.3</v>
      </c>
      <c r="D137" s="344" t="s">
        <v>28</v>
      </c>
      <c r="E137" s="340"/>
      <c r="F137" s="52">
        <f t="shared" si="3"/>
        <v>0</v>
      </c>
      <c r="G137" s="37"/>
      <c r="H137" s="38"/>
    </row>
    <row r="138" spans="1:8" s="30" customFormat="1" ht="30" x14ac:dyDescent="0.25">
      <c r="A138" s="345" t="s">
        <v>23</v>
      </c>
      <c r="B138" s="346" t="s">
        <v>1169</v>
      </c>
      <c r="C138" s="343">
        <v>10.5</v>
      </c>
      <c r="D138" s="344" t="s">
        <v>28</v>
      </c>
      <c r="E138" s="340"/>
      <c r="F138" s="52">
        <f t="shared" si="3"/>
        <v>0</v>
      </c>
      <c r="G138" s="37"/>
      <c r="H138" s="38"/>
    </row>
    <row r="139" spans="1:8" s="30" customFormat="1" x14ac:dyDescent="0.25">
      <c r="A139" s="345" t="s">
        <v>26</v>
      </c>
      <c r="B139" s="346" t="s">
        <v>1159</v>
      </c>
      <c r="C139" s="343">
        <v>0.57999999999999996</v>
      </c>
      <c r="D139" s="344" t="s">
        <v>28</v>
      </c>
      <c r="E139" s="340"/>
      <c r="F139" s="52">
        <f t="shared" si="3"/>
        <v>0</v>
      </c>
      <c r="G139" s="37"/>
      <c r="H139" s="38"/>
    </row>
    <row r="140" spans="1:8" s="30" customFormat="1" x14ac:dyDescent="0.25">
      <c r="A140" s="345" t="s">
        <v>29</v>
      </c>
      <c r="B140" s="346" t="s">
        <v>1160</v>
      </c>
      <c r="C140" s="343">
        <v>0.45</v>
      </c>
      <c r="D140" s="344" t="s">
        <v>28</v>
      </c>
      <c r="E140" s="340"/>
      <c r="F140" s="52">
        <f t="shared" si="3"/>
        <v>0</v>
      </c>
      <c r="G140" s="37"/>
      <c r="H140" s="38"/>
    </row>
    <row r="141" spans="1:8" s="30" customFormat="1" x14ac:dyDescent="0.25">
      <c r="A141" s="345" t="s">
        <v>31</v>
      </c>
      <c r="B141" s="346" t="s">
        <v>1162</v>
      </c>
      <c r="C141" s="343">
        <v>0.13</v>
      </c>
      <c r="D141" s="344" t="s">
        <v>28</v>
      </c>
      <c r="E141" s="340"/>
      <c r="F141" s="52">
        <f t="shared" si="3"/>
        <v>0</v>
      </c>
      <c r="G141" s="37"/>
      <c r="H141" s="38"/>
    </row>
    <row r="142" spans="1:8" s="30" customFormat="1" x14ac:dyDescent="0.25">
      <c r="A142" s="345" t="s">
        <v>33</v>
      </c>
      <c r="B142" s="346" t="s">
        <v>1101</v>
      </c>
      <c r="C142" s="343">
        <v>223.66</v>
      </c>
      <c r="D142" s="344" t="s">
        <v>25</v>
      </c>
      <c r="E142" s="340"/>
      <c r="F142" s="52">
        <f t="shared" si="3"/>
        <v>0</v>
      </c>
      <c r="G142" s="37"/>
      <c r="H142" s="38"/>
    </row>
    <row r="143" spans="1:8" s="30" customFormat="1" x14ac:dyDescent="0.25">
      <c r="A143" s="345" t="s">
        <v>53</v>
      </c>
      <c r="B143" s="346" t="s">
        <v>1163</v>
      </c>
      <c r="C143" s="343">
        <v>65.959999999999994</v>
      </c>
      <c r="D143" s="344" t="s">
        <v>25</v>
      </c>
      <c r="E143" s="340"/>
      <c r="F143" s="52">
        <f t="shared" si="3"/>
        <v>0</v>
      </c>
      <c r="G143" s="37"/>
      <c r="H143" s="38"/>
    </row>
    <row r="144" spans="1:8" s="30" customFormat="1" x14ac:dyDescent="0.25">
      <c r="A144" s="345" t="s">
        <v>55</v>
      </c>
      <c r="B144" s="346" t="s">
        <v>1170</v>
      </c>
      <c r="C144" s="343">
        <v>5.52</v>
      </c>
      <c r="D144" s="344" t="s">
        <v>28</v>
      </c>
      <c r="E144" s="340"/>
      <c r="F144" s="52">
        <f t="shared" si="3"/>
        <v>0</v>
      </c>
      <c r="G144" s="37"/>
      <c r="H144" s="38"/>
    </row>
    <row r="145" spans="1:8" s="30" customFormat="1" x14ac:dyDescent="0.25">
      <c r="A145" s="345" t="s">
        <v>57</v>
      </c>
      <c r="B145" s="346" t="s">
        <v>1171</v>
      </c>
      <c r="C145" s="343">
        <v>40.32</v>
      </c>
      <c r="D145" s="344" t="s">
        <v>25</v>
      </c>
      <c r="E145" s="340"/>
      <c r="F145" s="52">
        <f t="shared" si="3"/>
        <v>0</v>
      </c>
      <c r="G145" s="37"/>
      <c r="H145" s="38"/>
    </row>
    <row r="146" spans="1:8" s="30" customFormat="1" ht="30" x14ac:dyDescent="0.25">
      <c r="A146" s="345" t="s">
        <v>59</v>
      </c>
      <c r="B146" s="346" t="s">
        <v>1173</v>
      </c>
      <c r="C146" s="343">
        <v>13.46</v>
      </c>
      <c r="D146" s="344" t="s">
        <v>25</v>
      </c>
      <c r="E146" s="340"/>
      <c r="F146" s="52">
        <f t="shared" si="3"/>
        <v>0</v>
      </c>
      <c r="G146" s="37"/>
      <c r="H146" s="38"/>
    </row>
    <row r="147" spans="1:8" s="30" customFormat="1" x14ac:dyDescent="0.25">
      <c r="A147" s="345" t="s">
        <v>61</v>
      </c>
      <c r="B147" s="348" t="s">
        <v>1097</v>
      </c>
      <c r="C147" s="349">
        <f>C148</f>
        <v>93.8262</v>
      </c>
      <c r="D147" s="344" t="s">
        <v>28</v>
      </c>
      <c r="E147" s="138"/>
      <c r="F147" s="52">
        <f t="shared" si="3"/>
        <v>0</v>
      </c>
      <c r="G147" s="37"/>
      <c r="H147" s="38"/>
    </row>
    <row r="148" spans="1:8" s="30" customFormat="1" x14ac:dyDescent="0.25">
      <c r="A148" s="345" t="s">
        <v>1174</v>
      </c>
      <c r="B148" s="346" t="s">
        <v>1098</v>
      </c>
      <c r="C148" s="343">
        <f>(0.2+C137+C138+C139+C140+C141+(C142*0.15)+(C143*0.15)+C144+(C145*0.1)+(C146*0.15))*1.3</f>
        <v>93.8262</v>
      </c>
      <c r="D148" s="344" t="s">
        <v>28</v>
      </c>
      <c r="E148" s="340"/>
      <c r="F148" s="52">
        <v>0</v>
      </c>
      <c r="G148" s="37"/>
      <c r="H148" s="38"/>
    </row>
    <row r="149" spans="1:8" s="30" customFormat="1" x14ac:dyDescent="0.25">
      <c r="A149" s="345"/>
      <c r="B149" s="346"/>
      <c r="C149" s="343"/>
      <c r="D149" s="344"/>
      <c r="E149" s="340"/>
      <c r="F149" s="52"/>
      <c r="G149" s="37"/>
      <c r="H149" s="38"/>
    </row>
    <row r="150" spans="1:8" s="30" customFormat="1" x14ac:dyDescent="0.25">
      <c r="A150" s="341" t="s">
        <v>181</v>
      </c>
      <c r="B150" s="342" t="s">
        <v>1175</v>
      </c>
      <c r="C150" s="343"/>
      <c r="D150" s="344"/>
      <c r="E150" s="340"/>
      <c r="F150" s="52"/>
      <c r="G150" s="37"/>
      <c r="H150" s="38"/>
    </row>
    <row r="151" spans="1:8" s="30" customFormat="1" ht="30" x14ac:dyDescent="0.25">
      <c r="A151" s="345" t="s">
        <v>15</v>
      </c>
      <c r="B151" s="346" t="s">
        <v>1176</v>
      </c>
      <c r="C151" s="343">
        <v>0.12</v>
      </c>
      <c r="D151" s="344" t="s">
        <v>28</v>
      </c>
      <c r="E151" s="340"/>
      <c r="F151" s="52">
        <f t="shared" si="3"/>
        <v>0</v>
      </c>
      <c r="G151" s="37"/>
      <c r="H151" s="38"/>
    </row>
    <row r="152" spans="1:8" s="30" customFormat="1" x14ac:dyDescent="0.25">
      <c r="A152" s="345" t="s">
        <v>18</v>
      </c>
      <c r="B152" s="346" t="s">
        <v>1177</v>
      </c>
      <c r="C152" s="343">
        <v>2.8</v>
      </c>
      <c r="D152" s="344" t="s">
        <v>25</v>
      </c>
      <c r="E152" s="340"/>
      <c r="F152" s="52">
        <f t="shared" si="3"/>
        <v>0</v>
      </c>
      <c r="G152" s="37"/>
      <c r="H152" s="38"/>
    </row>
    <row r="153" spans="1:8" s="30" customFormat="1" x14ac:dyDescent="0.25">
      <c r="A153" s="345" t="s">
        <v>21</v>
      </c>
      <c r="B153" s="346" t="s">
        <v>1178</v>
      </c>
      <c r="C153" s="343">
        <v>0.51</v>
      </c>
      <c r="D153" s="344" t="s">
        <v>28</v>
      </c>
      <c r="E153" s="340"/>
      <c r="F153" s="52">
        <f t="shared" si="3"/>
        <v>0</v>
      </c>
      <c r="G153" s="37"/>
      <c r="H153" s="38"/>
    </row>
    <row r="154" spans="1:8" s="30" customFormat="1" x14ac:dyDescent="0.25">
      <c r="A154" s="345" t="s">
        <v>23</v>
      </c>
      <c r="B154" s="346" t="s">
        <v>1179</v>
      </c>
      <c r="C154" s="343">
        <v>13.62</v>
      </c>
      <c r="D154" s="344" t="s">
        <v>25</v>
      </c>
      <c r="E154" s="340"/>
      <c r="F154" s="52">
        <f t="shared" si="3"/>
        <v>0</v>
      </c>
      <c r="G154" s="37"/>
      <c r="H154" s="38"/>
    </row>
    <row r="155" spans="1:8" s="30" customFormat="1" x14ac:dyDescent="0.25">
      <c r="A155" s="345" t="s">
        <v>26</v>
      </c>
      <c r="B155" s="346" t="s">
        <v>1180</v>
      </c>
      <c r="C155" s="343">
        <v>0.51</v>
      </c>
      <c r="D155" s="344" t="s">
        <v>28</v>
      </c>
      <c r="E155" s="340"/>
      <c r="F155" s="52">
        <f t="shared" si="3"/>
        <v>0</v>
      </c>
      <c r="G155" s="37"/>
      <c r="H155" s="38"/>
    </row>
    <row r="156" spans="1:8" s="30" customFormat="1" x14ac:dyDescent="0.25">
      <c r="A156" s="345" t="s">
        <v>61</v>
      </c>
      <c r="B156" s="348" t="s">
        <v>1097</v>
      </c>
      <c r="C156" s="349">
        <f>C157</f>
        <v>4.1924999999999999</v>
      </c>
      <c r="D156" s="344" t="s">
        <v>28</v>
      </c>
      <c r="E156" s="138"/>
      <c r="F156" s="52">
        <f t="shared" si="3"/>
        <v>0</v>
      </c>
      <c r="G156" s="37"/>
      <c r="H156" s="38"/>
    </row>
    <row r="157" spans="1:8" s="30" customFormat="1" x14ac:dyDescent="0.25">
      <c r="A157" s="345" t="s">
        <v>63</v>
      </c>
      <c r="B157" s="346" t="s">
        <v>1098</v>
      </c>
      <c r="C157" s="343">
        <f>((C151+(C152*0.015)+C153+(C154*0.15)+C155))*1.3</f>
        <v>4.1924999999999999</v>
      </c>
      <c r="D157" s="344" t="s">
        <v>28</v>
      </c>
      <c r="E157" s="340"/>
      <c r="F157" s="52">
        <v>0</v>
      </c>
      <c r="G157" s="37"/>
      <c r="H157" s="38"/>
    </row>
    <row r="158" spans="1:8" s="30" customFormat="1" x14ac:dyDescent="0.25">
      <c r="A158" s="345"/>
      <c r="B158" s="346"/>
      <c r="C158" s="343"/>
      <c r="D158" s="344"/>
      <c r="E158" s="340"/>
      <c r="F158" s="52"/>
      <c r="G158" s="37"/>
      <c r="H158" s="38"/>
    </row>
    <row r="159" spans="1:8" s="30" customFormat="1" ht="29.25" x14ac:dyDescent="0.25">
      <c r="A159" s="341" t="s">
        <v>184</v>
      </c>
      <c r="B159" s="342" t="s">
        <v>1181</v>
      </c>
      <c r="C159" s="343"/>
      <c r="D159" s="344"/>
      <c r="E159" s="340"/>
      <c r="F159" s="52"/>
      <c r="G159" s="37"/>
      <c r="H159" s="38"/>
    </row>
    <row r="160" spans="1:8" s="30" customFormat="1" x14ac:dyDescent="0.25">
      <c r="A160" s="345" t="s">
        <v>15</v>
      </c>
      <c r="B160" s="346" t="s">
        <v>1182</v>
      </c>
      <c r="C160" s="343">
        <v>3</v>
      </c>
      <c r="D160" s="347" t="s">
        <v>17</v>
      </c>
      <c r="E160" s="340"/>
      <c r="F160" s="52">
        <f>E160*C160</f>
        <v>0</v>
      </c>
      <c r="G160" s="37"/>
      <c r="H160" s="38"/>
    </row>
    <row r="161" spans="1:17" s="30" customFormat="1" x14ac:dyDescent="0.25">
      <c r="A161" s="345" t="s">
        <v>18</v>
      </c>
      <c r="B161" s="346" t="s">
        <v>1183</v>
      </c>
      <c r="C161" s="343">
        <v>4</v>
      </c>
      <c r="D161" s="347" t="s">
        <v>17</v>
      </c>
      <c r="E161" s="340"/>
      <c r="F161" s="52">
        <f>E161*C161</f>
        <v>0</v>
      </c>
      <c r="G161" s="37"/>
      <c r="H161" s="38"/>
    </row>
    <row r="162" spans="1:17" s="30" customFormat="1" x14ac:dyDescent="0.25">
      <c r="A162" s="345" t="s">
        <v>21</v>
      </c>
      <c r="B162" s="346" t="s">
        <v>1184</v>
      </c>
      <c r="C162" s="343">
        <v>8</v>
      </c>
      <c r="D162" s="347" t="s">
        <v>17</v>
      </c>
      <c r="E162" s="340"/>
      <c r="F162" s="52">
        <f t="shared" si="3"/>
        <v>0</v>
      </c>
      <c r="G162" s="37"/>
      <c r="H162" s="38"/>
    </row>
    <row r="163" spans="1:17" s="30" customFormat="1" x14ac:dyDescent="0.25">
      <c r="A163" s="345" t="s">
        <v>23</v>
      </c>
      <c r="B163" s="346" t="s">
        <v>1185</v>
      </c>
      <c r="C163" s="343">
        <v>12</v>
      </c>
      <c r="D163" s="347" t="s">
        <v>17</v>
      </c>
      <c r="E163" s="340"/>
      <c r="F163" s="52">
        <f t="shared" si="3"/>
        <v>0</v>
      </c>
      <c r="G163" s="37"/>
      <c r="H163" s="38"/>
    </row>
    <row r="164" spans="1:17" s="30" customFormat="1" x14ac:dyDescent="0.25">
      <c r="A164" s="345" t="s">
        <v>26</v>
      </c>
      <c r="B164" s="346" t="s">
        <v>1186</v>
      </c>
      <c r="C164" s="343">
        <v>5</v>
      </c>
      <c r="D164" s="347" t="s">
        <v>17</v>
      </c>
      <c r="E164" s="340"/>
      <c r="F164" s="52">
        <f t="shared" si="3"/>
        <v>0</v>
      </c>
      <c r="G164" s="37"/>
      <c r="H164" s="38"/>
    </row>
    <row r="165" spans="1:17" s="30" customFormat="1" x14ac:dyDescent="0.25">
      <c r="A165" s="345" t="s">
        <v>29</v>
      </c>
      <c r="B165" s="346" t="s">
        <v>1187</v>
      </c>
      <c r="C165" s="343">
        <v>3</v>
      </c>
      <c r="D165" s="347" t="s">
        <v>17</v>
      </c>
      <c r="E165" s="340"/>
      <c r="F165" s="52">
        <f t="shared" si="3"/>
        <v>0</v>
      </c>
      <c r="G165" s="37"/>
      <c r="H165" s="38"/>
    </row>
    <row r="166" spans="1:17" s="30" customFormat="1" x14ac:dyDescent="0.25">
      <c r="A166" s="345" t="s">
        <v>31</v>
      </c>
      <c r="B166" s="346" t="s">
        <v>1188</v>
      </c>
      <c r="C166" s="343">
        <v>4</v>
      </c>
      <c r="D166" s="347" t="s">
        <v>17</v>
      </c>
      <c r="E166" s="340"/>
      <c r="F166" s="52">
        <f t="shared" si="3"/>
        <v>0</v>
      </c>
      <c r="G166" s="37"/>
      <c r="H166" s="38"/>
    </row>
    <row r="167" spans="1:17" s="30" customFormat="1" x14ac:dyDescent="0.25">
      <c r="A167" s="31"/>
      <c r="B167" s="32"/>
      <c r="C167" s="33"/>
      <c r="D167" s="34"/>
      <c r="E167" s="35"/>
      <c r="F167" s="36"/>
      <c r="G167" s="37"/>
      <c r="H167" s="38"/>
    </row>
    <row r="168" spans="1:17" s="46" customFormat="1" ht="15.95" customHeight="1" x14ac:dyDescent="0.25">
      <c r="A168" s="39" t="s">
        <v>211</v>
      </c>
      <c r="B168" s="32" t="s">
        <v>14</v>
      </c>
      <c r="C168" s="40"/>
      <c r="D168" s="41"/>
      <c r="E168" s="42"/>
      <c r="F168" s="43"/>
      <c r="G168" s="44"/>
      <c r="H168" s="45"/>
      <c r="J168" s="47"/>
      <c r="K168" s="47"/>
      <c r="L168" s="47"/>
      <c r="M168" s="47"/>
      <c r="N168" s="47"/>
      <c r="O168" s="47"/>
      <c r="P168" s="47"/>
      <c r="Q168" s="47"/>
    </row>
    <row r="169" spans="1:17" s="46" customFormat="1" ht="15.95" customHeight="1" x14ac:dyDescent="0.25">
      <c r="A169" s="355" t="s">
        <v>15</v>
      </c>
      <c r="B169" s="356" t="s">
        <v>1189</v>
      </c>
      <c r="C169" s="357">
        <v>1</v>
      </c>
      <c r="D169" s="358" t="s">
        <v>17</v>
      </c>
      <c r="E169" s="42"/>
      <c r="F169" s="52">
        <f t="shared" ref="F169:F175" si="4">C169*E169</f>
        <v>0</v>
      </c>
      <c r="G169" s="44"/>
      <c r="H169" s="45"/>
      <c r="J169" s="47"/>
      <c r="K169" s="47"/>
      <c r="L169" s="47"/>
      <c r="M169" s="47"/>
      <c r="N169" s="47"/>
      <c r="O169" s="47"/>
      <c r="P169" s="47"/>
      <c r="Q169" s="47"/>
    </row>
    <row r="170" spans="1:17" s="46" customFormat="1" ht="15.95" customHeight="1" x14ac:dyDescent="0.25">
      <c r="A170" s="48" t="s">
        <v>18</v>
      </c>
      <c r="B170" s="11" t="s">
        <v>16</v>
      </c>
      <c r="C170" s="49">
        <v>1</v>
      </c>
      <c r="D170" s="50" t="s">
        <v>17</v>
      </c>
      <c r="E170" s="51"/>
      <c r="F170" s="52">
        <f t="shared" si="4"/>
        <v>0</v>
      </c>
      <c r="G170" s="44"/>
      <c r="H170" s="45"/>
      <c r="J170" s="47"/>
      <c r="K170" s="47"/>
      <c r="L170" s="47"/>
      <c r="M170" s="47"/>
      <c r="N170" s="47"/>
      <c r="O170" s="47"/>
      <c r="P170" s="47"/>
      <c r="Q170" s="47"/>
    </row>
    <row r="171" spans="1:17" s="46" customFormat="1" ht="35.25" customHeight="1" x14ac:dyDescent="0.25">
      <c r="A171" s="48" t="s">
        <v>21</v>
      </c>
      <c r="B171" s="11" t="s">
        <v>19</v>
      </c>
      <c r="C171" s="53">
        <v>582.92999999999995</v>
      </c>
      <c r="D171" s="46" t="s">
        <v>20</v>
      </c>
      <c r="E171" s="51"/>
      <c r="F171" s="52">
        <f t="shared" si="4"/>
        <v>0</v>
      </c>
      <c r="G171" s="54"/>
      <c r="H171" s="45"/>
      <c r="J171" s="47"/>
      <c r="K171" s="47"/>
      <c r="L171" s="47"/>
      <c r="M171" s="47"/>
      <c r="N171" s="47"/>
      <c r="O171" s="47"/>
      <c r="P171" s="47"/>
      <c r="Q171" s="47"/>
    </row>
    <row r="172" spans="1:17" s="46" customFormat="1" ht="15.95" customHeight="1" x14ac:dyDescent="0.25">
      <c r="A172" s="48" t="s">
        <v>23</v>
      </c>
      <c r="B172" s="11" t="s">
        <v>22</v>
      </c>
      <c r="C172" s="49">
        <v>1</v>
      </c>
      <c r="D172" s="46" t="s">
        <v>17</v>
      </c>
      <c r="E172" s="51"/>
      <c r="F172" s="52">
        <f t="shared" si="4"/>
        <v>0</v>
      </c>
      <c r="G172" s="55"/>
      <c r="H172" s="45"/>
      <c r="J172" s="47"/>
      <c r="K172" s="47"/>
      <c r="L172" s="47"/>
      <c r="M172" s="47"/>
      <c r="N172" s="47"/>
      <c r="O172" s="47"/>
      <c r="P172" s="47"/>
      <c r="Q172" s="47"/>
    </row>
    <row r="173" spans="1:17" s="46" customFormat="1" ht="15.95" customHeight="1" x14ac:dyDescent="0.25">
      <c r="A173" s="48" t="s">
        <v>26</v>
      </c>
      <c r="B173" s="56" t="s">
        <v>24</v>
      </c>
      <c r="C173" s="49">
        <v>17231.919999999998</v>
      </c>
      <c r="D173" s="46" t="s">
        <v>25</v>
      </c>
      <c r="E173" s="52"/>
      <c r="F173" s="52">
        <f t="shared" si="4"/>
        <v>0</v>
      </c>
      <c r="G173" s="55"/>
      <c r="H173" s="45"/>
      <c r="J173" s="47"/>
      <c r="K173" s="47"/>
      <c r="L173" s="47"/>
      <c r="M173" s="47"/>
      <c r="N173" s="47"/>
      <c r="O173" s="47"/>
      <c r="P173" s="47"/>
      <c r="Q173" s="47"/>
    </row>
    <row r="174" spans="1:17" s="46" customFormat="1" ht="15.95" customHeight="1" x14ac:dyDescent="0.25">
      <c r="A174" s="48" t="s">
        <v>29</v>
      </c>
      <c r="B174" s="57" t="s">
        <v>27</v>
      </c>
      <c r="C174" s="49">
        <f>C173*0.2</f>
        <v>3446.384</v>
      </c>
      <c r="D174" s="46" t="s">
        <v>28</v>
      </c>
      <c r="E174" s="51"/>
      <c r="F174" s="52">
        <f t="shared" si="4"/>
        <v>0</v>
      </c>
      <c r="H174" s="45"/>
      <c r="J174" s="47"/>
      <c r="K174" s="47"/>
      <c r="L174" s="47"/>
      <c r="M174" s="47"/>
      <c r="N174" s="47"/>
      <c r="O174" s="47"/>
      <c r="P174" s="47"/>
      <c r="Q174" s="47"/>
    </row>
    <row r="175" spans="1:17" s="46" customFormat="1" ht="30" customHeight="1" x14ac:dyDescent="0.25">
      <c r="A175" s="48" t="s">
        <v>31</v>
      </c>
      <c r="B175" s="58" t="s">
        <v>30</v>
      </c>
      <c r="C175" s="49">
        <f>((C173*0.1)+C174)*1.3</f>
        <v>6720.4488000000001</v>
      </c>
      <c r="D175" s="46" t="s">
        <v>28</v>
      </c>
      <c r="E175" s="51"/>
      <c r="F175" s="52">
        <f t="shared" si="4"/>
        <v>0</v>
      </c>
      <c r="H175" s="45"/>
      <c r="J175" s="47"/>
      <c r="K175" s="47"/>
      <c r="L175" s="47"/>
      <c r="M175" s="47"/>
      <c r="N175" s="47"/>
      <c r="O175" s="47"/>
      <c r="P175" s="47"/>
      <c r="Q175" s="47"/>
    </row>
    <row r="176" spans="1:17" s="46" customFormat="1" ht="15.95" customHeight="1" x14ac:dyDescent="0.25">
      <c r="A176" s="48" t="s">
        <v>33</v>
      </c>
      <c r="B176" s="11" t="s">
        <v>32</v>
      </c>
      <c r="C176" s="49">
        <v>7469.21</v>
      </c>
      <c r="D176" s="46" t="s">
        <v>25</v>
      </c>
      <c r="E176" s="51"/>
      <c r="F176" s="52">
        <f>C176*E176</f>
        <v>0</v>
      </c>
      <c r="G176" s="54"/>
      <c r="H176" s="45"/>
      <c r="J176" s="47"/>
      <c r="K176" s="47"/>
      <c r="L176" s="47"/>
      <c r="M176" s="47"/>
      <c r="N176" s="47"/>
      <c r="O176" s="47"/>
      <c r="P176" s="47"/>
      <c r="Q176" s="47"/>
    </row>
    <row r="177" spans="1:17" s="46" customFormat="1" ht="15.95" customHeight="1" x14ac:dyDescent="0.25">
      <c r="A177" s="46" t="s">
        <v>53</v>
      </c>
      <c r="B177" s="11" t="s">
        <v>34</v>
      </c>
      <c r="C177" s="49">
        <v>6862.37</v>
      </c>
      <c r="D177" s="46" t="s">
        <v>25</v>
      </c>
      <c r="E177" s="51"/>
      <c r="F177" s="52">
        <f>C177*E177</f>
        <v>0</v>
      </c>
      <c r="G177" s="55">
        <f>SUM(F12:F177)</f>
        <v>0</v>
      </c>
      <c r="H177" s="45"/>
      <c r="J177" s="47"/>
      <c r="K177" s="47"/>
      <c r="L177" s="47"/>
      <c r="M177" s="47"/>
      <c r="N177" s="47"/>
      <c r="O177" s="47"/>
      <c r="P177" s="47"/>
      <c r="Q177" s="47"/>
    </row>
    <row r="178" spans="1:17" s="46" customFormat="1" ht="15.95" customHeight="1" x14ac:dyDescent="0.25">
      <c r="A178" s="48"/>
      <c r="B178" s="11"/>
      <c r="C178" s="49"/>
      <c r="E178" s="51"/>
      <c r="F178" s="52"/>
      <c r="G178" s="55"/>
      <c r="H178" s="45"/>
      <c r="J178" s="47"/>
      <c r="K178" s="47"/>
      <c r="L178" s="47"/>
      <c r="M178" s="47"/>
      <c r="N178" s="47"/>
      <c r="O178" s="47"/>
      <c r="P178" s="47"/>
      <c r="Q178" s="47"/>
    </row>
    <row r="179" spans="1:17" s="30" customFormat="1" x14ac:dyDescent="0.25">
      <c r="A179" s="59"/>
      <c r="B179" s="321" t="s">
        <v>35</v>
      </c>
      <c r="C179" s="321"/>
      <c r="D179" s="321"/>
      <c r="E179" s="321"/>
      <c r="F179" s="25" t="s">
        <v>36</v>
      </c>
      <c r="G179" s="60">
        <f>G177</f>
        <v>0</v>
      </c>
      <c r="H179" s="38"/>
    </row>
    <row r="180" spans="1:17" s="30" customFormat="1" x14ac:dyDescent="0.25">
      <c r="A180" s="31"/>
      <c r="B180" s="322"/>
      <c r="C180" s="322"/>
      <c r="D180" s="26"/>
      <c r="E180" s="61"/>
      <c r="F180" s="28"/>
      <c r="G180" s="27"/>
      <c r="H180" s="38"/>
    </row>
    <row r="181" spans="1:17" s="30" customFormat="1" x14ac:dyDescent="0.25">
      <c r="A181" s="31"/>
      <c r="B181" s="62" t="s">
        <v>37</v>
      </c>
      <c r="C181" s="63"/>
      <c r="D181" s="26"/>
      <c r="E181" s="61"/>
      <c r="F181" s="28"/>
      <c r="G181" s="27"/>
      <c r="H181" s="38"/>
    </row>
    <row r="182" spans="1:17" s="30" customFormat="1" x14ac:dyDescent="0.25">
      <c r="A182" s="31"/>
      <c r="B182" s="62"/>
      <c r="C182" s="63"/>
      <c r="D182" s="26"/>
      <c r="E182" s="61"/>
      <c r="F182" s="28"/>
      <c r="G182" s="27"/>
      <c r="H182" s="38"/>
    </row>
    <row r="183" spans="1:17" s="54" customFormat="1" ht="15.95" customHeight="1" x14ac:dyDescent="0.25">
      <c r="A183" s="39" t="s">
        <v>13</v>
      </c>
      <c r="B183" s="64" t="s">
        <v>38</v>
      </c>
      <c r="C183" s="49"/>
      <c r="E183" s="42"/>
      <c r="F183" s="43"/>
      <c r="G183" s="55"/>
      <c r="H183" s="45"/>
      <c r="J183" s="65"/>
      <c r="K183" s="65"/>
      <c r="L183" s="65"/>
      <c r="M183" s="65"/>
      <c r="N183" s="65"/>
      <c r="O183" s="65"/>
      <c r="P183" s="65"/>
      <c r="Q183" s="65"/>
    </row>
    <row r="184" spans="1:17" s="54" customFormat="1" ht="15.95" customHeight="1" x14ac:dyDescent="0.25">
      <c r="A184" s="48" t="s">
        <v>15</v>
      </c>
      <c r="B184" s="56" t="s">
        <v>39</v>
      </c>
      <c r="C184" s="49">
        <v>440.33</v>
      </c>
      <c r="D184" s="46" t="s">
        <v>28</v>
      </c>
      <c r="E184" s="52"/>
      <c r="F184" s="52">
        <f>C184*E184</f>
        <v>0</v>
      </c>
      <c r="G184" s="55"/>
      <c r="H184" s="45"/>
      <c r="J184" s="65"/>
      <c r="K184" s="65"/>
      <c r="L184" s="65"/>
      <c r="M184" s="65"/>
      <c r="N184" s="65"/>
      <c r="O184" s="65"/>
      <c r="P184" s="65"/>
      <c r="Q184" s="65"/>
    </row>
    <row r="185" spans="1:17" s="46" customFormat="1" ht="15.95" customHeight="1" x14ac:dyDescent="0.25">
      <c r="A185" s="48" t="s">
        <v>18</v>
      </c>
      <c r="B185" s="56" t="s">
        <v>40</v>
      </c>
      <c r="C185" s="49">
        <v>292.94</v>
      </c>
      <c r="D185" s="46" t="s">
        <v>28</v>
      </c>
      <c r="E185" s="52"/>
      <c r="F185" s="52">
        <f>C185*E185</f>
        <v>0</v>
      </c>
      <c r="G185" s="55"/>
      <c r="H185" s="45"/>
      <c r="J185" s="47"/>
      <c r="K185" s="47"/>
      <c r="L185" s="47"/>
      <c r="M185" s="47"/>
      <c r="N185" s="47"/>
      <c r="O185" s="47"/>
      <c r="P185" s="47"/>
      <c r="Q185" s="47"/>
    </row>
    <row r="186" spans="1:17" s="46" customFormat="1" ht="15.95" customHeight="1" x14ac:dyDescent="0.25">
      <c r="A186" s="48" t="s">
        <v>21</v>
      </c>
      <c r="B186" s="56" t="s">
        <v>41</v>
      </c>
      <c r="C186" s="49">
        <v>215.38</v>
      </c>
      <c r="D186" s="46" t="s">
        <v>25</v>
      </c>
      <c r="E186" s="52"/>
      <c r="F186" s="52">
        <f>C186*E186</f>
        <v>0</v>
      </c>
      <c r="G186" s="55"/>
      <c r="H186" s="45"/>
      <c r="J186" s="47"/>
      <c r="K186" s="47"/>
      <c r="L186" s="47"/>
      <c r="M186" s="47"/>
      <c r="N186" s="47"/>
      <c r="O186" s="47"/>
      <c r="P186" s="47"/>
      <c r="Q186" s="47"/>
    </row>
    <row r="187" spans="1:17" s="46" customFormat="1" ht="15.95" customHeight="1" x14ac:dyDescent="0.25">
      <c r="A187" s="48" t="s">
        <v>23</v>
      </c>
      <c r="B187" s="56" t="s">
        <v>42</v>
      </c>
      <c r="C187" s="49">
        <v>444.37</v>
      </c>
      <c r="D187" s="46" t="s">
        <v>28</v>
      </c>
      <c r="E187" s="52"/>
      <c r="F187" s="52">
        <f>C187*E187</f>
        <v>0</v>
      </c>
      <c r="G187" s="55">
        <f>SUM(F184:F187)</f>
        <v>0</v>
      </c>
      <c r="H187" s="45"/>
      <c r="J187" s="47"/>
      <c r="K187" s="47"/>
      <c r="L187" s="47"/>
      <c r="M187" s="47"/>
      <c r="N187" s="47"/>
      <c r="O187" s="47"/>
      <c r="P187" s="47"/>
      <c r="Q187" s="47"/>
    </row>
    <row r="188" spans="1:17" s="46" customFormat="1" ht="15.95" customHeight="1" x14ac:dyDescent="0.25">
      <c r="A188" s="48"/>
      <c r="B188" s="66"/>
      <c r="C188" s="67"/>
      <c r="G188" s="54"/>
      <c r="H188" s="45"/>
      <c r="J188" s="47"/>
      <c r="K188" s="47"/>
      <c r="L188" s="47"/>
      <c r="M188" s="47"/>
      <c r="N188" s="47"/>
      <c r="O188" s="47"/>
      <c r="P188" s="47"/>
      <c r="Q188" s="47"/>
    </row>
    <row r="189" spans="1:17" x14ac:dyDescent="0.25">
      <c r="A189" s="68" t="s">
        <v>43</v>
      </c>
      <c r="B189" s="69" t="s">
        <v>44</v>
      </c>
      <c r="C189" s="53"/>
      <c r="D189" s="70"/>
      <c r="E189" s="53"/>
      <c r="F189" s="71"/>
      <c r="G189" s="72"/>
      <c r="H189" s="9"/>
      <c r="J189" s="9"/>
      <c r="K189" s="9"/>
      <c r="L189" s="9"/>
    </row>
    <row r="190" spans="1:17" s="79" customFormat="1" x14ac:dyDescent="0.25">
      <c r="A190" s="23" t="s">
        <v>15</v>
      </c>
      <c r="B190" s="73" t="s">
        <v>45</v>
      </c>
      <c r="C190" s="74">
        <v>22.38</v>
      </c>
      <c r="D190" s="75" t="s">
        <v>28</v>
      </c>
      <c r="E190" s="76"/>
      <c r="F190" s="52">
        <f t="shared" ref="F190:F237" si="5">C190*E190</f>
        <v>0</v>
      </c>
      <c r="G190" s="77"/>
      <c r="H190" s="78"/>
    </row>
    <row r="191" spans="1:17" s="79" customFormat="1" x14ac:dyDescent="0.25">
      <c r="A191" s="23" t="s">
        <v>18</v>
      </c>
      <c r="B191" s="73" t="s">
        <v>46</v>
      </c>
      <c r="C191" s="74">
        <v>41.4</v>
      </c>
      <c r="D191" s="75" t="s">
        <v>28</v>
      </c>
      <c r="E191" s="76"/>
      <c r="F191" s="52">
        <f t="shared" si="5"/>
        <v>0</v>
      </c>
      <c r="G191" s="77"/>
      <c r="H191" s="78"/>
    </row>
    <row r="192" spans="1:17" s="79" customFormat="1" x14ac:dyDescent="0.25">
      <c r="A192" s="23" t="s">
        <v>21</v>
      </c>
      <c r="B192" s="73" t="s">
        <v>47</v>
      </c>
      <c r="C192" s="74">
        <v>6.75</v>
      </c>
      <c r="D192" s="75" t="s">
        <v>28</v>
      </c>
      <c r="E192" s="76"/>
      <c r="F192" s="52">
        <f t="shared" si="5"/>
        <v>0</v>
      </c>
      <c r="G192" s="77"/>
      <c r="H192" s="78"/>
    </row>
    <row r="193" spans="1:8" s="79" customFormat="1" x14ac:dyDescent="0.25">
      <c r="A193" s="23" t="s">
        <v>23</v>
      </c>
      <c r="B193" s="80" t="s">
        <v>48</v>
      </c>
      <c r="C193" s="74">
        <v>12.6</v>
      </c>
      <c r="D193" s="75" t="s">
        <v>28</v>
      </c>
      <c r="E193" s="76"/>
      <c r="F193" s="52">
        <f t="shared" si="5"/>
        <v>0</v>
      </c>
      <c r="G193" s="77"/>
      <c r="H193" s="78"/>
    </row>
    <row r="194" spans="1:8" s="79" customFormat="1" x14ac:dyDescent="0.25">
      <c r="A194" s="23" t="s">
        <v>26</v>
      </c>
      <c r="B194" s="80" t="s">
        <v>49</v>
      </c>
      <c r="C194" s="74">
        <v>33</v>
      </c>
      <c r="D194" s="75" t="s">
        <v>28</v>
      </c>
      <c r="E194" s="76"/>
      <c r="F194" s="52">
        <f t="shared" si="5"/>
        <v>0</v>
      </c>
      <c r="G194" s="77"/>
      <c r="H194" s="78"/>
    </row>
    <row r="195" spans="1:8" s="79" customFormat="1" ht="30" x14ac:dyDescent="0.25">
      <c r="A195" s="23" t="s">
        <v>29</v>
      </c>
      <c r="B195" s="73" t="s">
        <v>50</v>
      </c>
      <c r="C195" s="28">
        <v>17.18</v>
      </c>
      <c r="D195" s="75" t="s">
        <v>28</v>
      </c>
      <c r="E195" s="81"/>
      <c r="F195" s="52">
        <f t="shared" si="5"/>
        <v>0</v>
      </c>
      <c r="G195" s="27"/>
      <c r="H195" s="78"/>
    </row>
    <row r="196" spans="1:8" s="79" customFormat="1" ht="30" x14ac:dyDescent="0.25">
      <c r="A196" s="23" t="s">
        <v>31</v>
      </c>
      <c r="B196" s="73" t="s">
        <v>51</v>
      </c>
      <c r="C196" s="28">
        <v>6.44</v>
      </c>
      <c r="D196" s="75" t="s">
        <v>28</v>
      </c>
      <c r="E196" s="81"/>
      <c r="F196" s="52">
        <f t="shared" si="5"/>
        <v>0</v>
      </c>
      <c r="G196" s="27"/>
      <c r="H196" s="78"/>
    </row>
    <row r="197" spans="1:8" s="79" customFormat="1" ht="30" x14ac:dyDescent="0.25">
      <c r="A197" s="23" t="s">
        <v>33</v>
      </c>
      <c r="B197" s="73" t="s">
        <v>52</v>
      </c>
      <c r="C197" s="28">
        <v>10.67</v>
      </c>
      <c r="D197" s="75" t="s">
        <v>28</v>
      </c>
      <c r="E197" s="81"/>
      <c r="F197" s="52">
        <f t="shared" si="5"/>
        <v>0</v>
      </c>
      <c r="G197" s="27"/>
      <c r="H197" s="78"/>
    </row>
    <row r="198" spans="1:8" s="79" customFormat="1" ht="30" x14ac:dyDescent="0.25">
      <c r="A198" s="23" t="s">
        <v>53</v>
      </c>
      <c r="B198" s="73" t="s">
        <v>54</v>
      </c>
      <c r="C198" s="28">
        <v>9.6</v>
      </c>
      <c r="D198" s="75" t="s">
        <v>28</v>
      </c>
      <c r="E198" s="81"/>
      <c r="F198" s="52">
        <f t="shared" si="5"/>
        <v>0</v>
      </c>
      <c r="G198" s="27"/>
      <c r="H198" s="78"/>
    </row>
    <row r="199" spans="1:8" s="79" customFormat="1" ht="30" x14ac:dyDescent="0.25">
      <c r="A199" s="23" t="s">
        <v>55</v>
      </c>
      <c r="B199" s="73" t="s">
        <v>56</v>
      </c>
      <c r="C199" s="28">
        <v>12.66</v>
      </c>
      <c r="D199" s="75" t="s">
        <v>28</v>
      </c>
      <c r="E199" s="81"/>
      <c r="F199" s="52">
        <f t="shared" si="5"/>
        <v>0</v>
      </c>
      <c r="G199" s="27"/>
      <c r="H199" s="78"/>
    </row>
    <row r="200" spans="1:8" s="79" customFormat="1" ht="30" x14ac:dyDescent="0.25">
      <c r="A200" s="23" t="s">
        <v>57</v>
      </c>
      <c r="B200" s="73" t="s">
        <v>58</v>
      </c>
      <c r="C200" s="28">
        <v>2.64</v>
      </c>
      <c r="D200" s="75" t="s">
        <v>28</v>
      </c>
      <c r="E200" s="81"/>
      <c r="F200" s="52">
        <f t="shared" si="5"/>
        <v>0</v>
      </c>
      <c r="G200" s="27"/>
      <c r="H200" s="78"/>
    </row>
    <row r="201" spans="1:8" s="79" customFormat="1" ht="30" x14ac:dyDescent="0.25">
      <c r="A201" s="23" t="s">
        <v>59</v>
      </c>
      <c r="B201" s="73" t="s">
        <v>60</v>
      </c>
      <c r="C201" s="28">
        <v>12.68</v>
      </c>
      <c r="D201" s="75" t="s">
        <v>28</v>
      </c>
      <c r="E201" s="81"/>
      <c r="F201" s="52">
        <f t="shared" si="5"/>
        <v>0</v>
      </c>
      <c r="G201" s="27"/>
      <c r="H201" s="78"/>
    </row>
    <row r="202" spans="1:8" s="79" customFormat="1" ht="30" x14ac:dyDescent="0.25">
      <c r="A202" s="23" t="s">
        <v>61</v>
      </c>
      <c r="B202" s="73" t="s">
        <v>62</v>
      </c>
      <c r="C202" s="28">
        <v>7.24</v>
      </c>
      <c r="D202" s="75" t="s">
        <v>28</v>
      </c>
      <c r="E202" s="81"/>
      <c r="F202" s="52">
        <f t="shared" si="5"/>
        <v>0</v>
      </c>
      <c r="G202" s="27"/>
      <c r="H202" s="78"/>
    </row>
    <row r="203" spans="1:8" s="79" customFormat="1" x14ac:dyDescent="0.25">
      <c r="A203" s="23" t="s">
        <v>63</v>
      </c>
      <c r="B203" s="73" t="s">
        <v>64</v>
      </c>
      <c r="C203" s="74">
        <v>27.56</v>
      </c>
      <c r="D203" s="75" t="s">
        <v>28</v>
      </c>
      <c r="E203" s="76"/>
      <c r="F203" s="52">
        <f t="shared" si="5"/>
        <v>0</v>
      </c>
      <c r="G203" s="77"/>
      <c r="H203" s="78"/>
    </row>
    <row r="204" spans="1:8" s="79" customFormat="1" x14ac:dyDescent="0.25">
      <c r="A204" s="23" t="s">
        <v>65</v>
      </c>
      <c r="B204" s="73" t="s">
        <v>66</v>
      </c>
      <c r="C204" s="74">
        <v>3.97</v>
      </c>
      <c r="D204" s="75" t="s">
        <v>28</v>
      </c>
      <c r="E204" s="76"/>
      <c r="F204" s="52">
        <f t="shared" si="5"/>
        <v>0</v>
      </c>
      <c r="G204" s="77"/>
      <c r="H204" s="78"/>
    </row>
    <row r="205" spans="1:8" s="79" customFormat="1" x14ac:dyDescent="0.25">
      <c r="A205" s="23" t="s">
        <v>67</v>
      </c>
      <c r="B205" s="73" t="s">
        <v>68</v>
      </c>
      <c r="C205" s="28">
        <v>23.18</v>
      </c>
      <c r="D205" s="75" t="s">
        <v>28</v>
      </c>
      <c r="E205" s="76"/>
      <c r="F205" s="52">
        <f t="shared" si="5"/>
        <v>0</v>
      </c>
      <c r="G205" s="77"/>
      <c r="H205" s="78"/>
    </row>
    <row r="206" spans="1:8" s="79" customFormat="1" x14ac:dyDescent="0.25">
      <c r="A206" s="23" t="s">
        <v>69</v>
      </c>
      <c r="B206" s="73" t="s">
        <v>70</v>
      </c>
      <c r="C206" s="74">
        <v>21.08</v>
      </c>
      <c r="D206" s="75" t="s">
        <v>28</v>
      </c>
      <c r="E206" s="76"/>
      <c r="F206" s="52">
        <f t="shared" si="5"/>
        <v>0</v>
      </c>
      <c r="G206" s="77"/>
      <c r="H206" s="78"/>
    </row>
    <row r="207" spans="1:8" s="79" customFormat="1" x14ac:dyDescent="0.25">
      <c r="A207" s="23" t="s">
        <v>71</v>
      </c>
      <c r="B207" s="73" t="s">
        <v>72</v>
      </c>
      <c r="C207" s="74">
        <v>5.54</v>
      </c>
      <c r="D207" s="75" t="s">
        <v>28</v>
      </c>
      <c r="E207" s="76"/>
      <c r="F207" s="52">
        <f t="shared" si="5"/>
        <v>0</v>
      </c>
      <c r="G207" s="77"/>
      <c r="H207" s="78"/>
    </row>
    <row r="208" spans="1:8" s="79" customFormat="1" x14ac:dyDescent="0.25">
      <c r="A208" s="23" t="s">
        <v>73</v>
      </c>
      <c r="B208" s="73" t="s">
        <v>74</v>
      </c>
      <c r="C208" s="74">
        <v>7.56</v>
      </c>
      <c r="D208" s="75" t="s">
        <v>28</v>
      </c>
      <c r="E208" s="76"/>
      <c r="F208" s="52">
        <f t="shared" si="5"/>
        <v>0</v>
      </c>
      <c r="G208" s="77"/>
      <c r="H208" s="78"/>
    </row>
    <row r="209" spans="1:8" s="79" customFormat="1" x14ac:dyDescent="0.25">
      <c r="A209" s="23" t="s">
        <v>75</v>
      </c>
      <c r="B209" s="73" t="s">
        <v>76</v>
      </c>
      <c r="C209" s="74">
        <v>8.5500000000000007</v>
      </c>
      <c r="D209" s="75" t="s">
        <v>28</v>
      </c>
      <c r="E209" s="76"/>
      <c r="F209" s="52">
        <f t="shared" si="5"/>
        <v>0</v>
      </c>
      <c r="G209" s="77"/>
      <c r="H209" s="78"/>
    </row>
    <row r="210" spans="1:8" s="79" customFormat="1" x14ac:dyDescent="0.25">
      <c r="A210" s="23" t="s">
        <v>77</v>
      </c>
      <c r="B210" s="73" t="s">
        <v>78</v>
      </c>
      <c r="C210" s="74">
        <v>13.61</v>
      </c>
      <c r="D210" s="75" t="s">
        <v>28</v>
      </c>
      <c r="E210" s="76"/>
      <c r="F210" s="52">
        <f t="shared" si="5"/>
        <v>0</v>
      </c>
      <c r="G210" s="77"/>
      <c r="H210" s="78"/>
    </row>
    <row r="211" spans="1:8" s="79" customFormat="1" x14ac:dyDescent="0.25">
      <c r="A211" s="23" t="s">
        <v>79</v>
      </c>
      <c r="B211" s="73" t="s">
        <v>80</v>
      </c>
      <c r="C211" s="74">
        <v>1.69</v>
      </c>
      <c r="D211" s="75" t="s">
        <v>28</v>
      </c>
      <c r="E211" s="76"/>
      <c r="F211" s="52">
        <f t="shared" si="5"/>
        <v>0</v>
      </c>
      <c r="G211" s="77"/>
      <c r="H211" s="78"/>
    </row>
    <row r="212" spans="1:8" s="79" customFormat="1" x14ac:dyDescent="0.25">
      <c r="A212" s="23" t="s">
        <v>81</v>
      </c>
      <c r="B212" s="73" t="s">
        <v>82</v>
      </c>
      <c r="C212" s="74">
        <v>13.16</v>
      </c>
      <c r="D212" s="75" t="s">
        <v>28</v>
      </c>
      <c r="E212" s="76"/>
      <c r="F212" s="52">
        <f t="shared" si="5"/>
        <v>0</v>
      </c>
      <c r="G212" s="77"/>
      <c r="H212" s="78"/>
    </row>
    <row r="213" spans="1:8" s="79" customFormat="1" x14ac:dyDescent="0.25">
      <c r="A213" s="23" t="s">
        <v>83</v>
      </c>
      <c r="B213" s="73" t="s">
        <v>84</v>
      </c>
      <c r="C213" s="74">
        <v>5.57</v>
      </c>
      <c r="D213" s="75" t="s">
        <v>28</v>
      </c>
      <c r="E213" s="76"/>
      <c r="F213" s="52">
        <f t="shared" si="5"/>
        <v>0</v>
      </c>
      <c r="G213" s="77"/>
      <c r="H213" s="78"/>
    </row>
    <row r="214" spans="1:8" s="79" customFormat="1" x14ac:dyDescent="0.25">
      <c r="A214" s="23" t="s">
        <v>85</v>
      </c>
      <c r="B214" s="73" t="s">
        <v>86</v>
      </c>
      <c r="C214" s="74">
        <v>2.71</v>
      </c>
      <c r="D214" s="75" t="s">
        <v>28</v>
      </c>
      <c r="E214" s="76"/>
      <c r="F214" s="52">
        <f t="shared" si="5"/>
        <v>0</v>
      </c>
      <c r="G214" s="77"/>
      <c r="H214" s="78"/>
    </row>
    <row r="215" spans="1:8" s="79" customFormat="1" x14ac:dyDescent="0.25">
      <c r="A215" s="23" t="s">
        <v>87</v>
      </c>
      <c r="B215" s="73" t="s">
        <v>88</v>
      </c>
      <c r="C215" s="74">
        <v>2.59</v>
      </c>
      <c r="D215" s="75" t="s">
        <v>28</v>
      </c>
      <c r="E215" s="76"/>
      <c r="F215" s="52">
        <f t="shared" si="5"/>
        <v>0</v>
      </c>
      <c r="G215" s="77"/>
      <c r="H215" s="78"/>
    </row>
    <row r="216" spans="1:8" s="79" customFormat="1" ht="17.25" customHeight="1" x14ac:dyDescent="0.25">
      <c r="A216" s="23" t="s">
        <v>89</v>
      </c>
      <c r="B216" s="73" t="s">
        <v>90</v>
      </c>
      <c r="C216" s="74">
        <v>5.29</v>
      </c>
      <c r="D216" s="75" t="s">
        <v>28</v>
      </c>
      <c r="E216" s="76"/>
      <c r="F216" s="52">
        <f t="shared" si="5"/>
        <v>0</v>
      </c>
      <c r="G216" s="77"/>
      <c r="H216" s="78"/>
    </row>
    <row r="217" spans="1:8" s="79" customFormat="1" x14ac:dyDescent="0.25">
      <c r="A217" s="23" t="s">
        <v>91</v>
      </c>
      <c r="B217" s="73" t="s">
        <v>92</v>
      </c>
      <c r="C217" s="74">
        <v>2.58</v>
      </c>
      <c r="D217" s="75" t="s">
        <v>28</v>
      </c>
      <c r="E217" s="76"/>
      <c r="F217" s="52">
        <f t="shared" si="5"/>
        <v>0</v>
      </c>
      <c r="G217" s="77"/>
      <c r="H217" s="78"/>
    </row>
    <row r="218" spans="1:8" s="79" customFormat="1" x14ac:dyDescent="0.25">
      <c r="A218" s="23" t="s">
        <v>93</v>
      </c>
      <c r="B218" s="73" t="s">
        <v>94</v>
      </c>
      <c r="C218" s="74">
        <v>3.96</v>
      </c>
      <c r="D218" s="75" t="s">
        <v>28</v>
      </c>
      <c r="E218" s="76"/>
      <c r="F218" s="52">
        <f t="shared" si="5"/>
        <v>0</v>
      </c>
      <c r="G218" s="77"/>
      <c r="H218" s="78"/>
    </row>
    <row r="219" spans="1:8" s="79" customFormat="1" x14ac:dyDescent="0.25">
      <c r="A219" s="23" t="s">
        <v>95</v>
      </c>
      <c r="B219" s="73" t="s">
        <v>96</v>
      </c>
      <c r="C219" s="74">
        <v>3.91</v>
      </c>
      <c r="D219" s="75" t="s">
        <v>28</v>
      </c>
      <c r="E219" s="76"/>
      <c r="F219" s="52">
        <f t="shared" si="5"/>
        <v>0</v>
      </c>
      <c r="G219" s="77"/>
      <c r="H219" s="78"/>
    </row>
    <row r="220" spans="1:8" s="79" customFormat="1" x14ac:dyDescent="0.25">
      <c r="A220" s="23" t="s">
        <v>97</v>
      </c>
      <c r="B220" s="73" t="s">
        <v>98</v>
      </c>
      <c r="C220" s="74">
        <v>3.43</v>
      </c>
      <c r="D220" s="75" t="s">
        <v>28</v>
      </c>
      <c r="E220" s="76"/>
      <c r="F220" s="52">
        <f t="shared" si="5"/>
        <v>0</v>
      </c>
      <c r="G220" s="77"/>
      <c r="H220" s="78"/>
    </row>
    <row r="221" spans="1:8" s="79" customFormat="1" ht="16.5" customHeight="1" x14ac:dyDescent="0.25">
      <c r="A221" s="23" t="s">
        <v>99</v>
      </c>
      <c r="B221" s="73" t="s">
        <v>100</v>
      </c>
      <c r="C221" s="74">
        <v>5.09</v>
      </c>
      <c r="D221" s="75" t="s">
        <v>28</v>
      </c>
      <c r="E221" s="76"/>
      <c r="F221" s="52">
        <f t="shared" si="5"/>
        <v>0</v>
      </c>
      <c r="G221" s="77"/>
      <c r="H221" s="78"/>
    </row>
    <row r="222" spans="1:8" s="79" customFormat="1" x14ac:dyDescent="0.25">
      <c r="A222" s="23" t="s">
        <v>101</v>
      </c>
      <c r="B222" s="73" t="s">
        <v>102</v>
      </c>
      <c r="C222" s="74">
        <v>3.33</v>
      </c>
      <c r="D222" s="75" t="s">
        <v>28</v>
      </c>
      <c r="E222" s="76"/>
      <c r="F222" s="52">
        <f t="shared" si="5"/>
        <v>0</v>
      </c>
      <c r="G222" s="77"/>
      <c r="H222" s="78"/>
    </row>
    <row r="223" spans="1:8" s="79" customFormat="1" x14ac:dyDescent="0.25">
      <c r="A223" s="23" t="s">
        <v>103</v>
      </c>
      <c r="B223" s="73" t="s">
        <v>104</v>
      </c>
      <c r="C223" s="74">
        <v>7.9</v>
      </c>
      <c r="D223" s="75" t="s">
        <v>28</v>
      </c>
      <c r="E223" s="76"/>
      <c r="F223" s="52">
        <f t="shared" si="5"/>
        <v>0</v>
      </c>
      <c r="G223" s="77"/>
      <c r="H223" s="78"/>
    </row>
    <row r="224" spans="1:8" s="79" customFormat="1" ht="30" x14ac:dyDescent="0.25">
      <c r="A224" s="23" t="s">
        <v>105</v>
      </c>
      <c r="B224" s="73" t="s">
        <v>106</v>
      </c>
      <c r="C224" s="74">
        <v>6.76</v>
      </c>
      <c r="D224" s="75" t="s">
        <v>28</v>
      </c>
      <c r="E224" s="76"/>
      <c r="F224" s="52">
        <f t="shared" si="5"/>
        <v>0</v>
      </c>
      <c r="G224" s="77"/>
      <c r="H224" s="78"/>
    </row>
    <row r="225" spans="1:12" s="79" customFormat="1" x14ac:dyDescent="0.25">
      <c r="A225" s="23" t="s">
        <v>107</v>
      </c>
      <c r="B225" s="73" t="s">
        <v>108</v>
      </c>
      <c r="C225" s="74">
        <v>0.53</v>
      </c>
      <c r="D225" s="75" t="s">
        <v>28</v>
      </c>
      <c r="E225" s="76"/>
      <c r="F225" s="52">
        <f t="shared" si="5"/>
        <v>0</v>
      </c>
      <c r="G225" s="77"/>
      <c r="H225" s="78"/>
    </row>
    <row r="226" spans="1:12" s="79" customFormat="1" x14ac:dyDescent="0.25">
      <c r="A226" s="23" t="s">
        <v>109</v>
      </c>
      <c r="B226" s="73" t="s">
        <v>110</v>
      </c>
      <c r="C226" s="74">
        <v>2.8</v>
      </c>
      <c r="D226" s="75" t="s">
        <v>28</v>
      </c>
      <c r="E226" s="76"/>
      <c r="F226" s="52">
        <f t="shared" si="5"/>
        <v>0</v>
      </c>
      <c r="G226" s="77"/>
      <c r="H226" s="78"/>
    </row>
    <row r="227" spans="1:12" s="79" customFormat="1" x14ac:dyDescent="0.25">
      <c r="A227" s="23" t="s">
        <v>111</v>
      </c>
      <c r="B227" s="73" t="s">
        <v>112</v>
      </c>
      <c r="C227" s="74">
        <v>3.53</v>
      </c>
      <c r="D227" s="75" t="s">
        <v>28</v>
      </c>
      <c r="E227" s="76"/>
      <c r="F227" s="52">
        <f t="shared" si="5"/>
        <v>0</v>
      </c>
      <c r="G227" s="77"/>
      <c r="H227" s="78"/>
    </row>
    <row r="228" spans="1:12" s="79" customFormat="1" ht="30" x14ac:dyDescent="0.25">
      <c r="A228" s="23" t="s">
        <v>113</v>
      </c>
      <c r="B228" s="73" t="s">
        <v>114</v>
      </c>
      <c r="C228" s="28">
        <v>2.3199999999999998</v>
      </c>
      <c r="D228" s="75" t="s">
        <v>28</v>
      </c>
      <c r="E228" s="81"/>
      <c r="F228" s="52">
        <f t="shared" si="5"/>
        <v>0</v>
      </c>
      <c r="G228" s="27"/>
      <c r="H228" s="78"/>
    </row>
    <row r="229" spans="1:12" s="79" customFormat="1" ht="30" x14ac:dyDescent="0.25">
      <c r="A229" s="23" t="s">
        <v>115</v>
      </c>
      <c r="B229" s="73" t="s">
        <v>116</v>
      </c>
      <c r="C229" s="28">
        <v>2.71</v>
      </c>
      <c r="D229" s="75" t="s">
        <v>28</v>
      </c>
      <c r="E229" s="81"/>
      <c r="F229" s="52">
        <f t="shared" si="5"/>
        <v>0</v>
      </c>
      <c r="G229" s="27"/>
      <c r="H229" s="78"/>
    </row>
    <row r="230" spans="1:12" s="79" customFormat="1" ht="30" x14ac:dyDescent="0.25">
      <c r="A230" s="23" t="s">
        <v>117</v>
      </c>
      <c r="B230" s="73" t="s">
        <v>118</v>
      </c>
      <c r="C230" s="28">
        <v>0.94</v>
      </c>
      <c r="D230" s="75" t="s">
        <v>28</v>
      </c>
      <c r="E230" s="81"/>
      <c r="F230" s="52">
        <f t="shared" si="5"/>
        <v>0</v>
      </c>
      <c r="G230" s="27"/>
      <c r="H230" s="78"/>
    </row>
    <row r="231" spans="1:12" s="79" customFormat="1" ht="30" x14ac:dyDescent="0.25">
      <c r="A231" s="23" t="s">
        <v>119</v>
      </c>
      <c r="B231" s="73" t="s">
        <v>120</v>
      </c>
      <c r="C231" s="28">
        <v>1.02</v>
      </c>
      <c r="D231" s="75" t="s">
        <v>28</v>
      </c>
      <c r="E231" s="81"/>
      <c r="F231" s="52">
        <f t="shared" si="5"/>
        <v>0</v>
      </c>
      <c r="G231" s="27"/>
      <c r="H231" s="78"/>
    </row>
    <row r="232" spans="1:12" s="79" customFormat="1" x14ac:dyDescent="0.25">
      <c r="A232" s="23" t="s">
        <v>121</v>
      </c>
      <c r="B232" s="73" t="s">
        <v>122</v>
      </c>
      <c r="C232" s="74">
        <v>7.6</v>
      </c>
      <c r="D232" s="75" t="s">
        <v>28</v>
      </c>
      <c r="E232" s="76"/>
      <c r="F232" s="52">
        <f t="shared" si="5"/>
        <v>0</v>
      </c>
      <c r="G232" s="77"/>
      <c r="H232" s="78"/>
    </row>
    <row r="233" spans="1:12" s="79" customFormat="1" x14ac:dyDescent="0.25">
      <c r="A233" s="23" t="s">
        <v>123</v>
      </c>
      <c r="B233" s="73" t="s">
        <v>124</v>
      </c>
      <c r="C233" s="74">
        <v>9.1199999999999992</v>
      </c>
      <c r="D233" s="75" t="s">
        <v>28</v>
      </c>
      <c r="E233" s="76"/>
      <c r="F233" s="52">
        <f t="shared" si="5"/>
        <v>0</v>
      </c>
      <c r="G233" s="77"/>
      <c r="H233" s="78"/>
    </row>
    <row r="234" spans="1:12" s="79" customFormat="1" x14ac:dyDescent="0.25">
      <c r="A234" s="23" t="s">
        <v>125</v>
      </c>
      <c r="B234" s="73" t="s">
        <v>126</v>
      </c>
      <c r="C234" s="74">
        <v>16.3</v>
      </c>
      <c r="D234" s="75" t="s">
        <v>28</v>
      </c>
      <c r="E234" s="76"/>
      <c r="F234" s="52">
        <f t="shared" si="5"/>
        <v>0</v>
      </c>
      <c r="G234" s="77"/>
      <c r="H234" s="78"/>
    </row>
    <row r="235" spans="1:12" s="79" customFormat="1" x14ac:dyDescent="0.25">
      <c r="A235" s="23" t="s">
        <v>127</v>
      </c>
      <c r="B235" s="73" t="s">
        <v>128</v>
      </c>
      <c r="C235" s="74">
        <v>44.21</v>
      </c>
      <c r="D235" s="75" t="s">
        <v>28</v>
      </c>
      <c r="E235" s="76"/>
      <c r="F235" s="52">
        <f t="shared" si="5"/>
        <v>0</v>
      </c>
      <c r="G235" s="77"/>
      <c r="H235" s="78"/>
    </row>
    <row r="236" spans="1:12" s="79" customFormat="1" ht="30" x14ac:dyDescent="0.25">
      <c r="A236" s="23" t="s">
        <v>129</v>
      </c>
      <c r="B236" s="73" t="s">
        <v>130</v>
      </c>
      <c r="C236" s="28">
        <v>25.31</v>
      </c>
      <c r="D236" s="75" t="s">
        <v>28</v>
      </c>
      <c r="E236" s="81"/>
      <c r="F236" s="52">
        <f t="shared" si="5"/>
        <v>0</v>
      </c>
      <c r="G236" s="27"/>
      <c r="H236" s="78"/>
    </row>
    <row r="237" spans="1:12" s="79" customFormat="1" x14ac:dyDescent="0.25">
      <c r="A237" s="23" t="s">
        <v>131</v>
      </c>
      <c r="B237" s="73" t="s">
        <v>132</v>
      </c>
      <c r="C237" s="74">
        <v>124.84</v>
      </c>
      <c r="D237" s="75" t="s">
        <v>28</v>
      </c>
      <c r="E237" s="76"/>
      <c r="F237" s="52">
        <f t="shared" si="5"/>
        <v>0</v>
      </c>
      <c r="G237" s="55">
        <f>SUM(F190:F237)</f>
        <v>0</v>
      </c>
      <c r="H237" s="78"/>
    </row>
    <row r="238" spans="1:12" x14ac:dyDescent="0.25">
      <c r="A238" s="82"/>
      <c r="B238" s="83"/>
      <c r="C238" s="84"/>
      <c r="D238" s="85"/>
      <c r="E238" s="85"/>
      <c r="F238" s="85"/>
      <c r="G238" s="86"/>
      <c r="H238" s="87"/>
      <c r="J238" s="9"/>
      <c r="K238" s="9"/>
      <c r="L238" s="9"/>
    </row>
    <row r="239" spans="1:12" x14ac:dyDescent="0.25">
      <c r="A239" s="82"/>
      <c r="B239" s="83"/>
      <c r="C239" s="84"/>
      <c r="D239" s="85"/>
      <c r="E239" s="85"/>
      <c r="F239" s="85"/>
      <c r="G239" s="86"/>
      <c r="H239" s="87"/>
      <c r="J239" s="9"/>
      <c r="K239" s="9"/>
      <c r="L239" s="9"/>
    </row>
    <row r="240" spans="1:12" x14ac:dyDescent="0.25">
      <c r="A240" s="68" t="s">
        <v>133</v>
      </c>
      <c r="B240" s="88" t="s">
        <v>134</v>
      </c>
      <c r="C240" s="53"/>
      <c r="D240" s="89"/>
      <c r="E240" s="53"/>
      <c r="F240" s="71"/>
      <c r="G240" s="72"/>
      <c r="H240" s="9"/>
      <c r="J240" s="9"/>
      <c r="K240" s="9"/>
      <c r="L240" s="9"/>
    </row>
    <row r="241" spans="1:12" s="79" customFormat="1" ht="45" x14ac:dyDescent="0.25">
      <c r="A241" s="23" t="s">
        <v>15</v>
      </c>
      <c r="B241" s="73" t="s">
        <v>135</v>
      </c>
      <c r="C241" s="74">
        <v>190.03</v>
      </c>
      <c r="D241" s="75" t="s">
        <v>25</v>
      </c>
      <c r="E241" s="76"/>
      <c r="F241" s="52">
        <f t="shared" ref="F241:F258" si="6">C241*E241</f>
        <v>0</v>
      </c>
      <c r="G241" s="77"/>
      <c r="H241" s="78"/>
    </row>
    <row r="242" spans="1:12" s="79" customFormat="1" ht="45" x14ac:dyDescent="0.25">
      <c r="A242" s="23" t="s">
        <v>18</v>
      </c>
      <c r="B242" s="73" t="s">
        <v>136</v>
      </c>
      <c r="C242" s="74">
        <v>345.21</v>
      </c>
      <c r="D242" s="75" t="s">
        <v>25</v>
      </c>
      <c r="E242" s="76"/>
      <c r="F242" s="52">
        <f t="shared" si="6"/>
        <v>0</v>
      </c>
      <c r="G242" s="77"/>
      <c r="H242" s="78"/>
    </row>
    <row r="243" spans="1:12" s="79" customFormat="1" ht="46.5" customHeight="1" x14ac:dyDescent="0.25">
      <c r="A243" s="23" t="s">
        <v>21</v>
      </c>
      <c r="B243" s="73" t="s">
        <v>137</v>
      </c>
      <c r="C243" s="74">
        <v>57.5</v>
      </c>
      <c r="D243" s="75" t="s">
        <v>25</v>
      </c>
      <c r="E243" s="76"/>
      <c r="F243" s="52">
        <f t="shared" si="6"/>
        <v>0</v>
      </c>
      <c r="G243" s="77"/>
      <c r="H243" s="78"/>
    </row>
    <row r="244" spans="1:12" s="79" customFormat="1" ht="30" customHeight="1" x14ac:dyDescent="0.25">
      <c r="A244" s="23" t="s">
        <v>23</v>
      </c>
      <c r="B244" s="73" t="s">
        <v>138</v>
      </c>
      <c r="C244" s="74">
        <v>46.93</v>
      </c>
      <c r="D244" s="75" t="s">
        <v>25</v>
      </c>
      <c r="E244" s="76"/>
      <c r="F244" s="52">
        <f t="shared" si="6"/>
        <v>0</v>
      </c>
      <c r="G244" s="77"/>
      <c r="H244" s="78"/>
    </row>
    <row r="245" spans="1:12" s="79" customFormat="1" ht="30.75" customHeight="1" x14ac:dyDescent="0.25">
      <c r="A245" s="23" t="s">
        <v>26</v>
      </c>
      <c r="B245" s="73" t="s">
        <v>139</v>
      </c>
      <c r="C245" s="74">
        <v>75.66</v>
      </c>
      <c r="D245" s="75" t="s">
        <v>25</v>
      </c>
      <c r="E245" s="76"/>
      <c r="F245" s="52">
        <f t="shared" si="6"/>
        <v>0</v>
      </c>
      <c r="G245" s="77"/>
      <c r="H245" s="78"/>
    </row>
    <row r="246" spans="1:12" s="79" customFormat="1" x14ac:dyDescent="0.25">
      <c r="A246" s="23" t="s">
        <v>29</v>
      </c>
      <c r="B246" s="73" t="s">
        <v>140</v>
      </c>
      <c r="C246" s="74">
        <v>29.74</v>
      </c>
      <c r="D246" s="75" t="s">
        <v>25</v>
      </c>
      <c r="E246" s="76"/>
      <c r="F246" s="52">
        <f t="shared" si="6"/>
        <v>0</v>
      </c>
      <c r="G246" s="55">
        <f>SUM(F241:F246)</f>
        <v>0</v>
      </c>
      <c r="H246" s="78"/>
    </row>
    <row r="247" spans="1:12" x14ac:dyDescent="0.25">
      <c r="A247" s="82"/>
      <c r="B247" s="90"/>
      <c r="C247" s="53"/>
      <c r="D247" s="70"/>
      <c r="E247" s="53"/>
      <c r="F247" s="52"/>
      <c r="G247" s="72"/>
      <c r="H247" s="87"/>
      <c r="J247" s="9"/>
      <c r="K247" s="9"/>
      <c r="L247" s="9"/>
    </row>
    <row r="248" spans="1:12" s="79" customFormat="1" x14ac:dyDescent="0.25">
      <c r="A248" s="91" t="s">
        <v>141</v>
      </c>
      <c r="B248" s="92" t="s">
        <v>142</v>
      </c>
      <c r="C248" s="74"/>
      <c r="D248" s="75"/>
      <c r="E248" s="76"/>
      <c r="F248" s="52"/>
      <c r="G248" s="77"/>
      <c r="H248" s="78"/>
    </row>
    <row r="249" spans="1:12" s="79" customFormat="1" ht="30" x14ac:dyDescent="0.25">
      <c r="A249" s="23" t="s">
        <v>15</v>
      </c>
      <c r="B249" s="73" t="s">
        <v>143</v>
      </c>
      <c r="C249" s="74">
        <v>365.97</v>
      </c>
      <c r="D249" s="75" t="s">
        <v>25</v>
      </c>
      <c r="E249" s="76"/>
      <c r="F249" s="52">
        <f t="shared" si="6"/>
        <v>0</v>
      </c>
      <c r="G249" s="77"/>
      <c r="H249" s="78"/>
    </row>
    <row r="250" spans="1:12" s="79" customFormat="1" ht="30" x14ac:dyDescent="0.25">
      <c r="A250" s="23" t="s">
        <v>18</v>
      </c>
      <c r="B250" s="73" t="s">
        <v>144</v>
      </c>
      <c r="C250" s="74">
        <v>57.5</v>
      </c>
      <c r="D250" s="75" t="s">
        <v>25</v>
      </c>
      <c r="E250" s="76"/>
      <c r="F250" s="52">
        <f t="shared" si="6"/>
        <v>0</v>
      </c>
      <c r="G250" s="77"/>
      <c r="H250" s="78"/>
    </row>
    <row r="251" spans="1:12" s="79" customFormat="1" ht="30" x14ac:dyDescent="0.25">
      <c r="A251" s="23" t="s">
        <v>21</v>
      </c>
      <c r="B251" s="73" t="s">
        <v>145</v>
      </c>
      <c r="C251" s="74">
        <v>57.5</v>
      </c>
      <c r="D251" s="75" t="s">
        <v>25</v>
      </c>
      <c r="E251" s="76"/>
      <c r="F251" s="52">
        <f t="shared" si="6"/>
        <v>0</v>
      </c>
      <c r="G251" s="77"/>
      <c r="H251" s="78"/>
    </row>
    <row r="252" spans="1:12" s="79" customFormat="1" ht="30" x14ac:dyDescent="0.25">
      <c r="A252" s="23" t="s">
        <v>23</v>
      </c>
      <c r="B252" s="73" t="s">
        <v>146</v>
      </c>
      <c r="C252" s="74">
        <v>113.43</v>
      </c>
      <c r="D252" s="75" t="s">
        <v>25</v>
      </c>
      <c r="E252" s="76"/>
      <c r="F252" s="52">
        <f t="shared" si="6"/>
        <v>0</v>
      </c>
      <c r="G252" s="77"/>
      <c r="H252" s="78"/>
    </row>
    <row r="253" spans="1:12" s="79" customFormat="1" ht="30" x14ac:dyDescent="0.25">
      <c r="A253" s="23" t="s">
        <v>26</v>
      </c>
      <c r="B253" s="93" t="s">
        <v>147</v>
      </c>
      <c r="C253" s="28">
        <v>1725.85</v>
      </c>
      <c r="D253" s="75" t="s">
        <v>25</v>
      </c>
      <c r="E253" s="76"/>
      <c r="F253" s="52">
        <f t="shared" si="6"/>
        <v>0</v>
      </c>
      <c r="G253" s="77"/>
      <c r="H253" s="78"/>
    </row>
    <row r="254" spans="1:12" s="79" customFormat="1" ht="30" x14ac:dyDescent="0.25">
      <c r="A254" s="23" t="s">
        <v>29</v>
      </c>
      <c r="B254" s="93" t="s">
        <v>148</v>
      </c>
      <c r="C254" s="28">
        <v>1725.85</v>
      </c>
      <c r="D254" s="75" t="s">
        <v>25</v>
      </c>
      <c r="E254" s="76"/>
      <c r="F254" s="52">
        <f t="shared" si="6"/>
        <v>0</v>
      </c>
      <c r="G254" s="77"/>
      <c r="H254" s="78"/>
    </row>
    <row r="255" spans="1:12" s="79" customFormat="1" ht="45" x14ac:dyDescent="0.25">
      <c r="A255" s="23" t="s">
        <v>31</v>
      </c>
      <c r="B255" s="93" t="s">
        <v>149</v>
      </c>
      <c r="C255" s="28">
        <v>344.39</v>
      </c>
      <c r="D255" s="75" t="s">
        <v>25</v>
      </c>
      <c r="E255" s="76"/>
      <c r="F255" s="52">
        <f t="shared" si="6"/>
        <v>0</v>
      </c>
      <c r="G255" s="77"/>
      <c r="H255" s="78"/>
    </row>
    <row r="256" spans="1:12" s="79" customFormat="1" ht="45" x14ac:dyDescent="0.25">
      <c r="A256" s="23" t="s">
        <v>33</v>
      </c>
      <c r="B256" s="93" t="s">
        <v>150</v>
      </c>
      <c r="C256" s="28">
        <f>C255</f>
        <v>344.39</v>
      </c>
      <c r="D256" s="75" t="s">
        <v>25</v>
      </c>
      <c r="E256" s="76"/>
      <c r="F256" s="52">
        <f t="shared" si="6"/>
        <v>0</v>
      </c>
      <c r="G256" s="77"/>
      <c r="H256" s="78"/>
    </row>
    <row r="257" spans="1:11" s="79" customFormat="1" x14ac:dyDescent="0.25">
      <c r="A257" s="23" t="s">
        <v>53</v>
      </c>
      <c r="B257" s="73" t="s">
        <v>151</v>
      </c>
      <c r="C257" s="28">
        <v>1698.59</v>
      </c>
      <c r="D257" s="75" t="s">
        <v>20</v>
      </c>
      <c r="E257" s="76"/>
      <c r="F257" s="52">
        <f t="shared" si="6"/>
        <v>0</v>
      </c>
      <c r="G257" s="77"/>
      <c r="H257" s="78"/>
    </row>
    <row r="258" spans="1:11" s="79" customFormat="1" x14ac:dyDescent="0.25">
      <c r="A258" s="23" t="s">
        <v>55</v>
      </c>
      <c r="B258" s="73" t="s">
        <v>152</v>
      </c>
      <c r="C258" s="28">
        <v>558.72</v>
      </c>
      <c r="D258" s="75" t="s">
        <v>20</v>
      </c>
      <c r="E258" s="76"/>
      <c r="F258" s="52">
        <f t="shared" si="6"/>
        <v>0</v>
      </c>
      <c r="G258" s="55">
        <f>SUM(F249:F258)</f>
        <v>0</v>
      </c>
      <c r="H258" s="78"/>
    </row>
    <row r="259" spans="1:11" s="79" customFormat="1" x14ac:dyDescent="0.25">
      <c r="A259" s="23"/>
      <c r="B259" s="94"/>
      <c r="C259" s="74"/>
      <c r="D259" s="95"/>
      <c r="E259" s="77"/>
      <c r="F259" s="77"/>
      <c r="G259" s="77"/>
      <c r="H259" s="78"/>
    </row>
    <row r="260" spans="1:11" s="79" customFormat="1" x14ac:dyDescent="0.25">
      <c r="A260" s="91" t="s">
        <v>153</v>
      </c>
      <c r="B260" s="92" t="s">
        <v>154</v>
      </c>
      <c r="C260" s="74"/>
      <c r="D260" s="75"/>
      <c r="E260" s="76"/>
      <c r="F260" s="74"/>
      <c r="G260" s="77"/>
      <c r="H260" s="78"/>
    </row>
    <row r="261" spans="1:11" s="79" customFormat="1" ht="30" x14ac:dyDescent="0.25">
      <c r="A261" s="23" t="s">
        <v>15</v>
      </c>
      <c r="B261" s="93" t="s">
        <v>155</v>
      </c>
      <c r="C261" s="28">
        <v>1430.21</v>
      </c>
      <c r="D261" s="75" t="s">
        <v>25</v>
      </c>
      <c r="E261" s="76"/>
      <c r="F261" s="52">
        <f t="shared" ref="F261:F263" si="7">C261*E261</f>
        <v>0</v>
      </c>
      <c r="G261" s="96"/>
      <c r="H261" s="78"/>
    </row>
    <row r="262" spans="1:11" s="79" customFormat="1" ht="60" x14ac:dyDescent="0.25">
      <c r="A262" s="23" t="s">
        <v>18</v>
      </c>
      <c r="B262" s="93" t="s">
        <v>156</v>
      </c>
      <c r="C262" s="28">
        <v>51.02</v>
      </c>
      <c r="D262" s="75" t="s">
        <v>25</v>
      </c>
      <c r="E262" s="81"/>
      <c r="F262" s="52">
        <f t="shared" si="7"/>
        <v>0</v>
      </c>
      <c r="G262" s="27"/>
      <c r="H262" s="78"/>
    </row>
    <row r="263" spans="1:11" s="79" customFormat="1" ht="30" x14ac:dyDescent="0.25">
      <c r="A263" s="23" t="s">
        <v>21</v>
      </c>
      <c r="B263" s="93" t="s">
        <v>157</v>
      </c>
      <c r="C263" s="74">
        <v>76.489999999999995</v>
      </c>
      <c r="D263" s="75" t="s">
        <v>25</v>
      </c>
      <c r="E263" s="76"/>
      <c r="F263" s="52">
        <f t="shared" si="7"/>
        <v>0</v>
      </c>
      <c r="G263" s="55">
        <f>SUM(F261:F263)</f>
        <v>0</v>
      </c>
      <c r="H263" s="78"/>
    </row>
    <row r="264" spans="1:11" s="79" customFormat="1" x14ac:dyDescent="0.25">
      <c r="A264" s="23"/>
      <c r="B264" s="93"/>
      <c r="C264" s="74"/>
      <c r="D264" s="75"/>
      <c r="E264" s="76"/>
      <c r="F264" s="97"/>
      <c r="G264" s="77"/>
      <c r="H264" s="78"/>
    </row>
    <row r="265" spans="1:11" s="106" customFormat="1" ht="18" customHeight="1" x14ac:dyDescent="0.25">
      <c r="A265" s="68" t="s">
        <v>158</v>
      </c>
      <c r="B265" s="98" t="s">
        <v>159</v>
      </c>
      <c r="C265" s="99"/>
      <c r="D265" s="100"/>
      <c r="E265" s="81"/>
      <c r="F265" s="101"/>
      <c r="G265" s="102"/>
      <c r="H265" s="103"/>
      <c r="I265" s="103"/>
      <c r="J265" s="104"/>
      <c r="K265" s="105"/>
    </row>
    <row r="266" spans="1:11" s="108" customFormat="1" ht="30" x14ac:dyDescent="0.25">
      <c r="A266" s="48" t="s">
        <v>160</v>
      </c>
      <c r="B266" s="93" t="s">
        <v>161</v>
      </c>
      <c r="C266" s="99">
        <v>233.67</v>
      </c>
      <c r="D266" s="26" t="s">
        <v>25</v>
      </c>
      <c r="E266" s="81"/>
      <c r="F266" s="52">
        <f t="shared" ref="F266:F276" si="8">C266*E266</f>
        <v>0</v>
      </c>
      <c r="G266" s="102">
        <f>SUM(F266)</f>
        <v>0</v>
      </c>
      <c r="H266" s="107"/>
      <c r="I266" s="99"/>
      <c r="J266" s="26"/>
    </row>
    <row r="267" spans="1:11" s="79" customFormat="1" x14ac:dyDescent="0.25">
      <c r="A267" s="23"/>
      <c r="B267" s="93"/>
      <c r="C267" s="74"/>
      <c r="D267" s="75"/>
      <c r="E267" s="76"/>
      <c r="F267" s="52"/>
      <c r="G267" s="77"/>
      <c r="H267" s="78"/>
    </row>
    <row r="268" spans="1:11" s="79" customFormat="1" x14ac:dyDescent="0.25">
      <c r="A268" s="91" t="s">
        <v>162</v>
      </c>
      <c r="B268" s="92" t="s">
        <v>163</v>
      </c>
      <c r="C268" s="74"/>
      <c r="D268" s="75"/>
      <c r="E268" s="76"/>
      <c r="F268" s="52"/>
      <c r="G268" s="77"/>
      <c r="H268" s="78"/>
    </row>
    <row r="269" spans="1:11" s="79" customFormat="1" ht="30" x14ac:dyDescent="0.25">
      <c r="A269" s="23" t="s">
        <v>15</v>
      </c>
      <c r="B269" s="93" t="s">
        <v>164</v>
      </c>
      <c r="C269" s="74">
        <v>946.08</v>
      </c>
      <c r="D269" s="75" t="s">
        <v>25</v>
      </c>
      <c r="E269" s="76"/>
      <c r="F269" s="52">
        <f t="shared" si="8"/>
        <v>0</v>
      </c>
      <c r="G269" s="96"/>
      <c r="H269" s="78"/>
    </row>
    <row r="270" spans="1:11" s="79" customFormat="1" ht="45" x14ac:dyDescent="0.25">
      <c r="A270" s="23" t="s">
        <v>18</v>
      </c>
      <c r="B270" s="73" t="s">
        <v>165</v>
      </c>
      <c r="C270" s="74">
        <v>1074.5999999999999</v>
      </c>
      <c r="D270" s="75" t="s">
        <v>25</v>
      </c>
      <c r="E270" s="76"/>
      <c r="F270" s="52">
        <f t="shared" si="8"/>
        <v>0</v>
      </c>
      <c r="G270" s="77"/>
      <c r="H270" s="78"/>
    </row>
    <row r="271" spans="1:11" s="79" customFormat="1" x14ac:dyDescent="0.25">
      <c r="A271" s="23" t="s">
        <v>21</v>
      </c>
      <c r="B271" s="73" t="s">
        <v>166</v>
      </c>
      <c r="C271" s="74">
        <v>363.9</v>
      </c>
      <c r="D271" s="75" t="s">
        <v>20</v>
      </c>
      <c r="E271" s="76"/>
      <c r="F271" s="52">
        <f t="shared" si="8"/>
        <v>0</v>
      </c>
      <c r="G271" s="77"/>
      <c r="H271" s="78"/>
    </row>
    <row r="272" spans="1:11" s="79" customFormat="1" x14ac:dyDescent="0.25">
      <c r="A272" s="23" t="s">
        <v>23</v>
      </c>
      <c r="B272" s="73" t="s">
        <v>167</v>
      </c>
      <c r="C272" s="74">
        <v>93.6</v>
      </c>
      <c r="D272" s="75" t="s">
        <v>20</v>
      </c>
      <c r="E272" s="76"/>
      <c r="F272" s="52">
        <f t="shared" si="8"/>
        <v>0</v>
      </c>
      <c r="G272" s="109"/>
      <c r="H272" s="78"/>
    </row>
    <row r="273" spans="1:11" s="79" customFormat="1" ht="30" x14ac:dyDescent="0.25">
      <c r="A273" s="23" t="s">
        <v>26</v>
      </c>
      <c r="B273" s="93" t="s">
        <v>168</v>
      </c>
      <c r="C273" s="28">
        <v>146.44999999999999</v>
      </c>
      <c r="D273" s="75" t="s">
        <v>25</v>
      </c>
      <c r="E273" s="81"/>
      <c r="F273" s="52">
        <f t="shared" si="8"/>
        <v>0</v>
      </c>
      <c r="G273" s="61"/>
      <c r="H273" s="78"/>
    </row>
    <row r="274" spans="1:11" s="79" customFormat="1" ht="30" x14ac:dyDescent="0.25">
      <c r="A274" s="23" t="s">
        <v>29</v>
      </c>
      <c r="B274" s="73" t="s">
        <v>169</v>
      </c>
      <c r="C274" s="28">
        <v>107.84</v>
      </c>
      <c r="D274" s="75" t="s">
        <v>20</v>
      </c>
      <c r="E274" s="81"/>
      <c r="F274" s="52">
        <f t="shared" si="8"/>
        <v>0</v>
      </c>
      <c r="G274" s="27"/>
      <c r="H274" s="78"/>
    </row>
    <row r="275" spans="1:11" s="79" customFormat="1" ht="30" x14ac:dyDescent="0.25">
      <c r="A275" s="23" t="s">
        <v>31</v>
      </c>
      <c r="B275" s="73" t="s">
        <v>170</v>
      </c>
      <c r="C275" s="28">
        <v>192.15</v>
      </c>
      <c r="D275" s="75" t="s">
        <v>25</v>
      </c>
      <c r="E275" s="81"/>
      <c r="F275" s="52">
        <f t="shared" si="8"/>
        <v>0</v>
      </c>
      <c r="G275" s="27"/>
      <c r="H275" s="78"/>
    </row>
    <row r="276" spans="1:11" s="79" customFormat="1" ht="30" x14ac:dyDescent="0.25">
      <c r="A276" s="23" t="s">
        <v>33</v>
      </c>
      <c r="B276" s="73" t="s">
        <v>171</v>
      </c>
      <c r="C276" s="28">
        <v>114.24</v>
      </c>
      <c r="D276" s="75" t="s">
        <v>20</v>
      </c>
      <c r="E276" s="81"/>
      <c r="F276" s="52">
        <f t="shared" si="8"/>
        <v>0</v>
      </c>
      <c r="G276" s="55">
        <f>SUM(F269:F276)</f>
        <v>0</v>
      </c>
      <c r="H276" s="78"/>
    </row>
    <row r="277" spans="1:11" s="79" customFormat="1" x14ac:dyDescent="0.25">
      <c r="A277" s="23"/>
      <c r="B277" s="94"/>
      <c r="C277" s="74"/>
      <c r="D277" s="95"/>
      <c r="E277" s="77"/>
      <c r="F277" s="77"/>
      <c r="G277" s="77"/>
      <c r="H277" s="78"/>
    </row>
    <row r="278" spans="1:11" s="79" customFormat="1" x14ac:dyDescent="0.25">
      <c r="A278" s="91" t="s">
        <v>172</v>
      </c>
      <c r="B278" s="92" t="s">
        <v>173</v>
      </c>
      <c r="C278" s="74"/>
      <c r="D278" s="110"/>
      <c r="E278" s="111"/>
      <c r="F278" s="74"/>
      <c r="G278" s="77"/>
      <c r="H278" s="78"/>
    </row>
    <row r="279" spans="1:11" s="79" customFormat="1" ht="45" x14ac:dyDescent="0.25">
      <c r="A279" s="23" t="s">
        <v>15</v>
      </c>
      <c r="B279" s="73" t="s">
        <v>174</v>
      </c>
      <c r="C279" s="74">
        <v>21.12</v>
      </c>
      <c r="D279" s="112" t="s">
        <v>25</v>
      </c>
      <c r="E279" s="76"/>
      <c r="F279" s="52">
        <f t="shared" ref="F279:F285" si="9">C279*E279</f>
        <v>0</v>
      </c>
      <c r="G279" s="96"/>
      <c r="H279" s="78"/>
    </row>
    <row r="280" spans="1:11" s="79" customFormat="1" ht="36.75" customHeight="1" x14ac:dyDescent="0.25">
      <c r="A280" s="23" t="s">
        <v>18</v>
      </c>
      <c r="B280" s="73" t="s">
        <v>175</v>
      </c>
      <c r="C280" s="74">
        <v>3</v>
      </c>
      <c r="D280" s="112" t="s">
        <v>17</v>
      </c>
      <c r="E280" s="76"/>
      <c r="F280" s="52">
        <f t="shared" si="9"/>
        <v>0</v>
      </c>
      <c r="G280" s="77"/>
      <c r="H280" s="78"/>
    </row>
    <row r="281" spans="1:11" s="79" customFormat="1" ht="30" x14ac:dyDescent="0.25">
      <c r="A281" s="23" t="s">
        <v>21</v>
      </c>
      <c r="B281" s="73" t="s">
        <v>176</v>
      </c>
      <c r="C281" s="74">
        <v>6</v>
      </c>
      <c r="D281" s="112" t="s">
        <v>17</v>
      </c>
      <c r="E281" s="76"/>
      <c r="F281" s="52">
        <f t="shared" si="9"/>
        <v>0</v>
      </c>
      <c r="G281" s="77"/>
      <c r="H281" s="78"/>
    </row>
    <row r="282" spans="1:11" s="79" customFormat="1" ht="30" x14ac:dyDescent="0.25">
      <c r="A282" s="23" t="s">
        <v>23</v>
      </c>
      <c r="B282" s="73" t="s">
        <v>177</v>
      </c>
      <c r="C282" s="74">
        <v>1</v>
      </c>
      <c r="D282" s="112" t="s">
        <v>17</v>
      </c>
      <c r="E282" s="76"/>
      <c r="F282" s="52">
        <f t="shared" si="9"/>
        <v>0</v>
      </c>
      <c r="G282" s="77"/>
      <c r="H282" s="78"/>
    </row>
    <row r="283" spans="1:11" s="79" customFormat="1" ht="45" x14ac:dyDescent="0.25">
      <c r="A283" s="23" t="s">
        <v>26</v>
      </c>
      <c r="B283" s="73" t="s">
        <v>178</v>
      </c>
      <c r="C283" s="74">
        <v>1</v>
      </c>
      <c r="D283" s="112" t="s">
        <v>17</v>
      </c>
      <c r="E283" s="76"/>
      <c r="F283" s="52">
        <f t="shared" si="9"/>
        <v>0</v>
      </c>
      <c r="G283" s="109"/>
      <c r="H283" s="78"/>
    </row>
    <row r="284" spans="1:11" s="79" customFormat="1" ht="30" x14ac:dyDescent="0.25">
      <c r="A284" s="23" t="s">
        <v>29</v>
      </c>
      <c r="B284" s="73" t="s">
        <v>179</v>
      </c>
      <c r="C284" s="74">
        <v>6</v>
      </c>
      <c r="D284" s="112" t="s">
        <v>17</v>
      </c>
      <c r="E284" s="76"/>
      <c r="F284" s="52">
        <f t="shared" si="9"/>
        <v>0</v>
      </c>
      <c r="G284" s="96"/>
      <c r="H284" s="78"/>
    </row>
    <row r="285" spans="1:11" s="79" customFormat="1" ht="45" x14ac:dyDescent="0.25">
      <c r="A285" s="23" t="s">
        <v>31</v>
      </c>
      <c r="B285" s="73" t="s">
        <v>180</v>
      </c>
      <c r="C285" s="74">
        <v>2</v>
      </c>
      <c r="D285" s="112" t="s">
        <v>17</v>
      </c>
      <c r="E285" s="76"/>
      <c r="F285" s="52">
        <f t="shared" si="9"/>
        <v>0</v>
      </c>
      <c r="G285" s="55">
        <f>SUM(F279:F285)</f>
        <v>0</v>
      </c>
      <c r="H285" s="78"/>
    </row>
    <row r="286" spans="1:11" s="79" customFormat="1" ht="15.75" x14ac:dyDescent="0.25">
      <c r="A286" s="113"/>
      <c r="B286" s="114"/>
      <c r="C286" s="74"/>
      <c r="D286" s="115"/>
      <c r="E286" s="116"/>
      <c r="F286" s="116"/>
      <c r="G286" s="96"/>
      <c r="H286" s="78"/>
    </row>
    <row r="287" spans="1:11" s="120" customFormat="1" x14ac:dyDescent="0.25">
      <c r="A287" s="68" t="s">
        <v>181</v>
      </c>
      <c r="B287" s="98" t="s">
        <v>182</v>
      </c>
      <c r="C287" s="117"/>
      <c r="D287" s="26"/>
      <c r="E287" s="99"/>
      <c r="F287" s="99"/>
      <c r="G287" s="118"/>
      <c r="H287" s="119"/>
      <c r="I287" s="119"/>
      <c r="J287" s="119"/>
      <c r="K287" s="119"/>
    </row>
    <row r="288" spans="1:11" s="120" customFormat="1" x14ac:dyDescent="0.25">
      <c r="A288" s="48" t="s">
        <v>15</v>
      </c>
      <c r="B288" s="121" t="s">
        <v>183</v>
      </c>
      <c r="C288" s="117">
        <v>76.489999999999995</v>
      </c>
      <c r="D288" s="26" t="s">
        <v>25</v>
      </c>
      <c r="E288" s="99"/>
      <c r="F288" s="52">
        <f t="shared" ref="F288:F313" si="10">C288*E288</f>
        <v>0</v>
      </c>
      <c r="G288" s="122">
        <f>SUM(F288)</f>
        <v>0</v>
      </c>
      <c r="H288" s="119"/>
      <c r="I288" s="119"/>
      <c r="J288" s="119"/>
      <c r="K288" s="119"/>
    </row>
    <row r="289" spans="1:8" s="125" customFormat="1" x14ac:dyDescent="0.25">
      <c r="A289" s="91" t="s">
        <v>184</v>
      </c>
      <c r="B289" s="92" t="s">
        <v>185</v>
      </c>
      <c r="C289" s="123"/>
      <c r="D289" s="124"/>
      <c r="E289" s="123"/>
      <c r="F289" s="52"/>
      <c r="G289" s="118"/>
    </row>
    <row r="290" spans="1:8" s="79" customFormat="1" x14ac:dyDescent="0.25">
      <c r="A290" s="23" t="s">
        <v>15</v>
      </c>
      <c r="B290" s="73" t="s">
        <v>186</v>
      </c>
      <c r="C290" s="74">
        <v>9</v>
      </c>
      <c r="D290" s="75" t="s">
        <v>17</v>
      </c>
      <c r="E290" s="76"/>
      <c r="F290" s="52">
        <f t="shared" si="10"/>
        <v>0</v>
      </c>
      <c r="G290" s="77"/>
      <c r="H290" s="78"/>
    </row>
    <row r="291" spans="1:8" s="79" customFormat="1" x14ac:dyDescent="0.25">
      <c r="A291" s="23" t="s">
        <v>18</v>
      </c>
      <c r="B291" s="73" t="s">
        <v>187</v>
      </c>
      <c r="C291" s="74">
        <v>6</v>
      </c>
      <c r="D291" s="75" t="s">
        <v>17</v>
      </c>
      <c r="E291" s="76"/>
      <c r="F291" s="52">
        <f t="shared" si="10"/>
        <v>0</v>
      </c>
      <c r="G291" s="77"/>
      <c r="H291" s="78"/>
    </row>
    <row r="292" spans="1:8" s="79" customFormat="1" ht="30" x14ac:dyDescent="0.25">
      <c r="A292" s="23" t="s">
        <v>21</v>
      </c>
      <c r="B292" s="73" t="s">
        <v>188</v>
      </c>
      <c r="C292" s="74">
        <v>1</v>
      </c>
      <c r="D292" s="75" t="s">
        <v>17</v>
      </c>
      <c r="E292" s="76"/>
      <c r="F292" s="52">
        <f t="shared" si="10"/>
        <v>0</v>
      </c>
      <c r="G292" s="77"/>
      <c r="H292" s="78"/>
    </row>
    <row r="293" spans="1:8" s="79" customFormat="1" x14ac:dyDescent="0.25">
      <c r="A293" s="23" t="s">
        <v>23</v>
      </c>
      <c r="B293" s="73" t="s">
        <v>189</v>
      </c>
      <c r="C293" s="74">
        <v>6</v>
      </c>
      <c r="D293" s="75" t="s">
        <v>17</v>
      </c>
      <c r="E293" s="76"/>
      <c r="F293" s="52">
        <f t="shared" si="10"/>
        <v>0</v>
      </c>
      <c r="G293" s="77"/>
      <c r="H293" s="78"/>
    </row>
    <row r="294" spans="1:8" s="79" customFormat="1" x14ac:dyDescent="0.25">
      <c r="A294" s="23" t="s">
        <v>26</v>
      </c>
      <c r="B294" s="73" t="s">
        <v>190</v>
      </c>
      <c r="C294" s="74">
        <v>6</v>
      </c>
      <c r="D294" s="75" t="s">
        <v>17</v>
      </c>
      <c r="E294" s="76"/>
      <c r="F294" s="52">
        <f t="shared" si="10"/>
        <v>0</v>
      </c>
      <c r="G294" s="77"/>
      <c r="H294" s="78"/>
    </row>
    <row r="295" spans="1:8" s="79" customFormat="1" x14ac:dyDescent="0.25">
      <c r="A295" s="23" t="s">
        <v>29</v>
      </c>
      <c r="B295" s="73" t="s">
        <v>191</v>
      </c>
      <c r="C295" s="74">
        <v>4</v>
      </c>
      <c r="D295" s="75" t="s">
        <v>17</v>
      </c>
      <c r="E295" s="76"/>
      <c r="F295" s="52">
        <f t="shared" si="10"/>
        <v>0</v>
      </c>
      <c r="G295" s="77"/>
      <c r="H295" s="78"/>
    </row>
    <row r="296" spans="1:8" s="4" customFormat="1" x14ac:dyDescent="0.25">
      <c r="A296" s="23" t="s">
        <v>31</v>
      </c>
      <c r="B296" s="73" t="s">
        <v>192</v>
      </c>
      <c r="C296" s="74">
        <v>7</v>
      </c>
      <c r="D296" s="75" t="s">
        <v>17</v>
      </c>
      <c r="E296" s="76"/>
      <c r="F296" s="52">
        <f t="shared" si="10"/>
        <v>0</v>
      </c>
      <c r="G296" s="86"/>
    </row>
    <row r="297" spans="1:8" s="4" customFormat="1" x14ac:dyDescent="0.25">
      <c r="A297" s="23" t="s">
        <v>33</v>
      </c>
      <c r="B297" s="73" t="s">
        <v>193</v>
      </c>
      <c r="C297" s="74">
        <v>6</v>
      </c>
      <c r="D297" s="75" t="s">
        <v>17</v>
      </c>
      <c r="E297" s="76"/>
      <c r="F297" s="52">
        <f t="shared" si="10"/>
        <v>0</v>
      </c>
      <c r="G297" s="86"/>
    </row>
    <row r="298" spans="1:8" s="4" customFormat="1" x14ac:dyDescent="0.25">
      <c r="A298" s="23" t="s">
        <v>53</v>
      </c>
      <c r="B298" s="73" t="s">
        <v>194</v>
      </c>
      <c r="C298" s="74">
        <v>2</v>
      </c>
      <c r="D298" s="75" t="s">
        <v>17</v>
      </c>
      <c r="E298" s="76"/>
      <c r="F298" s="52">
        <f t="shared" si="10"/>
        <v>0</v>
      </c>
      <c r="G298" s="86"/>
    </row>
    <row r="299" spans="1:8" s="79" customFormat="1" x14ac:dyDescent="0.25">
      <c r="A299" s="23" t="s">
        <v>55</v>
      </c>
      <c r="B299" s="73" t="s">
        <v>195</v>
      </c>
      <c r="C299" s="74">
        <v>3</v>
      </c>
      <c r="D299" s="75" t="s">
        <v>17</v>
      </c>
      <c r="E299" s="76"/>
      <c r="F299" s="52">
        <f t="shared" si="10"/>
        <v>0</v>
      </c>
      <c r="G299" s="77"/>
      <c r="H299" s="78"/>
    </row>
    <row r="300" spans="1:8" s="4" customFormat="1" x14ac:dyDescent="0.25">
      <c r="A300" s="23" t="s">
        <v>57</v>
      </c>
      <c r="B300" s="73" t="s">
        <v>196</v>
      </c>
      <c r="C300" s="74">
        <v>29</v>
      </c>
      <c r="D300" s="75" t="s">
        <v>17</v>
      </c>
      <c r="E300" s="76"/>
      <c r="F300" s="52">
        <f t="shared" si="10"/>
        <v>0</v>
      </c>
      <c r="G300" s="77"/>
    </row>
    <row r="301" spans="1:8" s="4" customFormat="1" ht="30" x14ac:dyDescent="0.25">
      <c r="A301" s="23" t="s">
        <v>59</v>
      </c>
      <c r="B301" s="73" t="s">
        <v>197</v>
      </c>
      <c r="C301" s="74">
        <v>38.728994899999996</v>
      </c>
      <c r="D301" s="75" t="s">
        <v>20</v>
      </c>
      <c r="E301" s="76"/>
      <c r="F301" s="52">
        <f t="shared" si="10"/>
        <v>0</v>
      </c>
      <c r="G301" s="77"/>
    </row>
    <row r="302" spans="1:8" s="4" customFormat="1" ht="30" x14ac:dyDescent="0.25">
      <c r="A302" s="23" t="s">
        <v>61</v>
      </c>
      <c r="B302" s="73" t="s">
        <v>198</v>
      </c>
      <c r="C302" s="74">
        <v>92.400351200000003</v>
      </c>
      <c r="D302" s="75" t="s">
        <v>20</v>
      </c>
      <c r="E302" s="76"/>
      <c r="F302" s="52">
        <f t="shared" si="10"/>
        <v>0</v>
      </c>
      <c r="G302" s="77"/>
    </row>
    <row r="303" spans="1:8" s="4" customFormat="1" ht="30" x14ac:dyDescent="0.25">
      <c r="A303" s="23" t="s">
        <v>63</v>
      </c>
      <c r="B303" s="73" t="s">
        <v>199</v>
      </c>
      <c r="C303" s="74">
        <v>154.90213399999999</v>
      </c>
      <c r="D303" s="75" t="s">
        <v>20</v>
      </c>
      <c r="E303" s="76"/>
      <c r="F303" s="52">
        <f t="shared" si="10"/>
        <v>0</v>
      </c>
      <c r="G303" s="77"/>
    </row>
    <row r="304" spans="1:8" s="4" customFormat="1" ht="30" x14ac:dyDescent="0.25">
      <c r="A304" s="23" t="s">
        <v>65</v>
      </c>
      <c r="B304" s="73" t="s">
        <v>200</v>
      </c>
      <c r="C304" s="74">
        <v>9.8055242299999996</v>
      </c>
      <c r="D304" s="75" t="s">
        <v>20</v>
      </c>
      <c r="E304" s="76"/>
      <c r="F304" s="52">
        <f t="shared" si="10"/>
        <v>0</v>
      </c>
      <c r="G304" s="77"/>
    </row>
    <row r="305" spans="1:15" s="4" customFormat="1" ht="30" x14ac:dyDescent="0.25">
      <c r="A305" s="23" t="s">
        <v>67</v>
      </c>
      <c r="B305" s="73" t="s">
        <v>201</v>
      </c>
      <c r="C305" s="74">
        <v>2.7924897799999999</v>
      </c>
      <c r="D305" s="75" t="s">
        <v>20</v>
      </c>
      <c r="E305" s="76"/>
      <c r="F305" s="52">
        <f t="shared" si="10"/>
        <v>0</v>
      </c>
      <c r="G305" s="77"/>
    </row>
    <row r="306" spans="1:15" s="79" customFormat="1" ht="30" x14ac:dyDescent="0.25">
      <c r="A306" s="23" t="s">
        <v>69</v>
      </c>
      <c r="B306" s="73" t="s">
        <v>197</v>
      </c>
      <c r="C306" s="74">
        <v>35.542642899999997</v>
      </c>
      <c r="D306" s="75" t="s">
        <v>20</v>
      </c>
      <c r="E306" s="76"/>
      <c r="F306" s="52">
        <f t="shared" si="10"/>
        <v>0</v>
      </c>
      <c r="G306" s="77"/>
      <c r="H306" s="78"/>
    </row>
    <row r="307" spans="1:15" s="79" customFormat="1" ht="30" x14ac:dyDescent="0.25">
      <c r="A307" s="23" t="s">
        <v>71</v>
      </c>
      <c r="B307" s="73" t="s">
        <v>202</v>
      </c>
      <c r="C307" s="74">
        <v>42.025977900000001</v>
      </c>
      <c r="D307" s="75" t="s">
        <v>20</v>
      </c>
      <c r="E307" s="76"/>
      <c r="F307" s="52">
        <f t="shared" si="10"/>
        <v>0</v>
      </c>
      <c r="G307" s="77"/>
      <c r="H307" s="78"/>
    </row>
    <row r="308" spans="1:15" s="79" customFormat="1" ht="30" x14ac:dyDescent="0.25">
      <c r="A308" s="23" t="s">
        <v>73</v>
      </c>
      <c r="B308" s="73" t="s">
        <v>203</v>
      </c>
      <c r="C308" s="74">
        <v>2</v>
      </c>
      <c r="D308" s="75" t="s">
        <v>17</v>
      </c>
      <c r="E308" s="76"/>
      <c r="F308" s="52">
        <f t="shared" si="10"/>
        <v>0</v>
      </c>
      <c r="G308" s="77"/>
      <c r="H308" s="78"/>
    </row>
    <row r="309" spans="1:15" s="79" customFormat="1" x14ac:dyDescent="0.25">
      <c r="A309" s="23" t="s">
        <v>75</v>
      </c>
      <c r="B309" s="126" t="s">
        <v>204</v>
      </c>
      <c r="C309" s="74">
        <v>9</v>
      </c>
      <c r="D309" s="75" t="s">
        <v>205</v>
      </c>
      <c r="E309" s="76"/>
      <c r="F309" s="52">
        <f t="shared" si="10"/>
        <v>0</v>
      </c>
      <c r="G309" s="77"/>
      <c r="H309" s="78"/>
    </row>
    <row r="310" spans="1:15" s="83" customFormat="1" x14ac:dyDescent="0.25">
      <c r="A310" s="23" t="s">
        <v>77</v>
      </c>
      <c r="B310" s="126" t="s">
        <v>206</v>
      </c>
      <c r="C310" s="127">
        <v>3</v>
      </c>
      <c r="D310" s="26" t="s">
        <v>17</v>
      </c>
      <c r="E310" s="53"/>
      <c r="F310" s="52">
        <f t="shared" si="10"/>
        <v>0</v>
      </c>
      <c r="G310" s="25"/>
      <c r="H310" s="128"/>
      <c r="O310" s="129"/>
    </row>
    <row r="311" spans="1:15" s="83" customFormat="1" x14ac:dyDescent="0.25">
      <c r="A311" s="23" t="s">
        <v>79</v>
      </c>
      <c r="B311" s="126" t="s">
        <v>207</v>
      </c>
      <c r="C311" s="127">
        <v>3</v>
      </c>
      <c r="D311" s="26" t="s">
        <v>17</v>
      </c>
      <c r="E311" s="53"/>
      <c r="F311" s="52">
        <f t="shared" si="10"/>
        <v>0</v>
      </c>
      <c r="G311" s="25"/>
      <c r="H311" s="128"/>
      <c r="O311" s="130"/>
    </row>
    <row r="312" spans="1:15" s="83" customFormat="1" x14ac:dyDescent="0.25">
      <c r="A312" s="23" t="s">
        <v>81</v>
      </c>
      <c r="B312" s="126" t="s">
        <v>208</v>
      </c>
      <c r="C312" s="131">
        <v>1</v>
      </c>
      <c r="D312" s="26" t="s">
        <v>209</v>
      </c>
      <c r="E312" s="127"/>
      <c r="F312" s="52">
        <f t="shared" si="10"/>
        <v>0</v>
      </c>
      <c r="G312" s="72"/>
      <c r="H312" s="128"/>
      <c r="O312" s="129"/>
    </row>
    <row r="313" spans="1:15" s="83" customFormat="1" x14ac:dyDescent="0.25">
      <c r="A313" s="23" t="s">
        <v>83</v>
      </c>
      <c r="B313" s="126" t="s">
        <v>210</v>
      </c>
      <c r="C313" s="131">
        <v>1</v>
      </c>
      <c r="D313" s="26" t="s">
        <v>209</v>
      </c>
      <c r="E313" s="127"/>
      <c r="F313" s="52">
        <f t="shared" si="10"/>
        <v>0</v>
      </c>
      <c r="G313" s="132">
        <f>SUM(F290:F313)</f>
        <v>0</v>
      </c>
      <c r="H313" s="128"/>
      <c r="O313" s="129"/>
    </row>
    <row r="314" spans="1:15" s="106" customFormat="1" ht="14.25" x14ac:dyDescent="0.2">
      <c r="A314" s="133"/>
      <c r="B314" s="134"/>
      <c r="C314" s="135"/>
      <c r="D314" s="136"/>
      <c r="E314" s="135"/>
      <c r="F314" s="135"/>
      <c r="G314" s="102"/>
    </row>
    <row r="315" spans="1:15" s="79" customFormat="1" x14ac:dyDescent="0.25">
      <c r="A315" s="91" t="s">
        <v>211</v>
      </c>
      <c r="B315" s="92" t="s">
        <v>212</v>
      </c>
      <c r="C315" s="74"/>
      <c r="D315" s="75"/>
      <c r="E315" s="76"/>
      <c r="F315" s="74"/>
      <c r="G315" s="77"/>
      <c r="H315" s="78"/>
    </row>
    <row r="316" spans="1:15" s="79" customFormat="1" x14ac:dyDescent="0.25">
      <c r="A316" s="23" t="s">
        <v>15</v>
      </c>
      <c r="B316" s="73" t="s">
        <v>213</v>
      </c>
      <c r="C316" s="74">
        <f>C249+C253+C250+C251</f>
        <v>2206.8199999999997</v>
      </c>
      <c r="D316" s="75" t="s">
        <v>25</v>
      </c>
      <c r="E316" s="76"/>
      <c r="F316" s="52">
        <f t="shared" ref="F316:F320" si="11">C316*E316</f>
        <v>0</v>
      </c>
      <c r="G316" s="77"/>
      <c r="H316" s="78"/>
    </row>
    <row r="317" spans="1:15" s="79" customFormat="1" ht="30" x14ac:dyDescent="0.25">
      <c r="A317" s="23" t="s">
        <v>18</v>
      </c>
      <c r="B317" s="73" t="s">
        <v>214</v>
      </c>
      <c r="C317" s="74">
        <f>C245*2</f>
        <v>151.32</v>
      </c>
      <c r="D317" s="75" t="s">
        <v>25</v>
      </c>
      <c r="E317" s="76"/>
      <c r="F317" s="52">
        <f t="shared" si="11"/>
        <v>0</v>
      </c>
      <c r="G317" s="77"/>
      <c r="H317" s="78"/>
    </row>
    <row r="318" spans="1:15" s="79" customFormat="1" x14ac:dyDescent="0.25">
      <c r="A318" s="23" t="s">
        <v>21</v>
      </c>
      <c r="B318" s="73" t="s">
        <v>215</v>
      </c>
      <c r="C318" s="74">
        <f>C316</f>
        <v>2206.8199999999997</v>
      </c>
      <c r="D318" s="75" t="s">
        <v>25</v>
      </c>
      <c r="E318" s="76"/>
      <c r="F318" s="52">
        <f t="shared" si="11"/>
        <v>0</v>
      </c>
      <c r="G318" s="77"/>
      <c r="H318" s="78"/>
    </row>
    <row r="319" spans="1:15" s="79" customFormat="1" x14ac:dyDescent="0.25">
      <c r="A319" s="23" t="s">
        <v>23</v>
      </c>
      <c r="B319" s="73" t="s">
        <v>216</v>
      </c>
      <c r="C319" s="28">
        <f>C268+C269+C273+C274</f>
        <v>1200.3699999999999</v>
      </c>
      <c r="D319" s="75" t="s">
        <v>25</v>
      </c>
      <c r="E319" s="81"/>
      <c r="F319" s="52">
        <f t="shared" si="11"/>
        <v>0</v>
      </c>
      <c r="G319" s="27"/>
      <c r="H319" s="78"/>
    </row>
    <row r="320" spans="1:15" s="79" customFormat="1" ht="18" customHeight="1" x14ac:dyDescent="0.25">
      <c r="A320" s="23" t="s">
        <v>26</v>
      </c>
      <c r="B320" s="73" t="s">
        <v>217</v>
      </c>
      <c r="C320" s="28">
        <f>C319</f>
        <v>1200.3699999999999</v>
      </c>
      <c r="D320" s="75" t="s">
        <v>25</v>
      </c>
      <c r="E320" s="81"/>
      <c r="F320" s="52">
        <f t="shared" si="11"/>
        <v>0</v>
      </c>
      <c r="G320" s="132">
        <f>SUM(F316:F320)</f>
        <v>0</v>
      </c>
      <c r="H320" s="78"/>
    </row>
    <row r="321" spans="1:8" s="79" customFormat="1" x14ac:dyDescent="0.25">
      <c r="A321" s="23"/>
      <c r="B321" s="73"/>
      <c r="C321" s="74"/>
      <c r="D321" s="75"/>
      <c r="E321" s="74"/>
      <c r="F321" s="74"/>
      <c r="G321" s="77"/>
      <c r="H321" s="78"/>
    </row>
    <row r="322" spans="1:8" s="79" customFormat="1" x14ac:dyDescent="0.25">
      <c r="A322" s="23"/>
      <c r="B322" s="73"/>
      <c r="C322" s="74"/>
      <c r="D322" s="75"/>
      <c r="E322" s="74"/>
      <c r="F322" s="74"/>
      <c r="G322" s="77"/>
      <c r="H322" s="78"/>
    </row>
    <row r="323" spans="1:8" s="79" customFormat="1" x14ac:dyDescent="0.25">
      <c r="A323" s="23"/>
      <c r="B323" s="73"/>
      <c r="C323" s="74"/>
      <c r="D323" s="75"/>
      <c r="E323" s="74"/>
      <c r="F323" s="74"/>
      <c r="G323" s="77"/>
      <c r="H323" s="78"/>
    </row>
    <row r="324" spans="1:8" s="79" customFormat="1" x14ac:dyDescent="0.25">
      <c r="A324" s="23"/>
      <c r="B324" s="73"/>
      <c r="C324" s="74"/>
      <c r="D324" s="75"/>
      <c r="E324" s="74"/>
      <c r="F324" s="74"/>
      <c r="G324" s="77"/>
      <c r="H324" s="78"/>
    </row>
    <row r="325" spans="1:8" s="79" customFormat="1" x14ac:dyDescent="0.25">
      <c r="A325" s="91" t="s">
        <v>218</v>
      </c>
      <c r="B325" s="92" t="s">
        <v>219</v>
      </c>
      <c r="C325" s="74"/>
      <c r="D325" s="75"/>
      <c r="E325" s="76"/>
      <c r="F325" s="74"/>
      <c r="G325" s="77"/>
      <c r="H325" s="78"/>
    </row>
    <row r="326" spans="1:8" s="79" customFormat="1" ht="62.25" customHeight="1" x14ac:dyDescent="0.25">
      <c r="A326" s="23" t="s">
        <v>15</v>
      </c>
      <c r="B326" s="73" t="s">
        <v>220</v>
      </c>
      <c r="C326" s="74">
        <v>1</v>
      </c>
      <c r="D326" s="75" t="s">
        <v>17</v>
      </c>
      <c r="E326" s="76"/>
      <c r="F326" s="52">
        <f t="shared" ref="F326:F331" si="12">C326*E326</f>
        <v>0</v>
      </c>
      <c r="G326" s="77"/>
      <c r="H326" s="78"/>
    </row>
    <row r="327" spans="1:8" s="79" customFormat="1" x14ac:dyDescent="0.25">
      <c r="A327" s="23" t="s">
        <v>18</v>
      </c>
      <c r="B327" s="73" t="s">
        <v>221</v>
      </c>
      <c r="C327" s="74">
        <v>180.91</v>
      </c>
      <c r="D327" s="75" t="s">
        <v>25</v>
      </c>
      <c r="E327" s="76"/>
      <c r="F327" s="52">
        <f t="shared" si="12"/>
        <v>0</v>
      </c>
      <c r="G327" s="77"/>
      <c r="H327" s="78"/>
    </row>
    <row r="328" spans="1:8" s="79" customFormat="1" ht="30" x14ac:dyDescent="0.25">
      <c r="A328" s="23" t="s">
        <v>21</v>
      </c>
      <c r="B328" s="73" t="s">
        <v>222</v>
      </c>
      <c r="C328" s="74">
        <f>18.51+21.1</f>
        <v>39.61</v>
      </c>
      <c r="D328" s="75" t="s">
        <v>223</v>
      </c>
      <c r="E328" s="76"/>
      <c r="F328" s="52">
        <f t="shared" si="12"/>
        <v>0</v>
      </c>
      <c r="G328" s="77"/>
      <c r="H328" s="78"/>
    </row>
    <row r="329" spans="1:8" s="79" customFormat="1" ht="30" x14ac:dyDescent="0.25">
      <c r="A329" s="23" t="s">
        <v>23</v>
      </c>
      <c r="B329" s="93" t="s">
        <v>224</v>
      </c>
      <c r="C329" s="74">
        <v>132.08000000000001</v>
      </c>
      <c r="D329" s="75" t="s">
        <v>20</v>
      </c>
      <c r="E329" s="76"/>
      <c r="F329" s="52">
        <f t="shared" si="12"/>
        <v>0</v>
      </c>
      <c r="G329" s="109"/>
      <c r="H329" s="78"/>
    </row>
    <row r="330" spans="1:8" s="79" customFormat="1" x14ac:dyDescent="0.25">
      <c r="A330" s="23" t="s">
        <v>26</v>
      </c>
      <c r="B330" s="121" t="s">
        <v>225</v>
      </c>
      <c r="C330" s="74">
        <v>3</v>
      </c>
      <c r="D330" s="75" t="s">
        <v>17</v>
      </c>
      <c r="E330" s="76"/>
      <c r="F330" s="52">
        <f t="shared" si="12"/>
        <v>0</v>
      </c>
      <c r="G330" s="86"/>
      <c r="H330" s="78"/>
    </row>
    <row r="331" spans="1:8" s="79" customFormat="1" ht="30" x14ac:dyDescent="0.25">
      <c r="A331" s="23" t="s">
        <v>29</v>
      </c>
      <c r="B331" s="121" t="s">
        <v>226</v>
      </c>
      <c r="C331" s="74">
        <v>26</v>
      </c>
      <c r="D331" s="75" t="s">
        <v>17</v>
      </c>
      <c r="E331" s="76"/>
      <c r="F331" s="52">
        <f t="shared" si="12"/>
        <v>0</v>
      </c>
      <c r="G331" s="132">
        <f>SUM(F326:F331)</f>
        <v>0</v>
      </c>
      <c r="H331" s="78"/>
    </row>
    <row r="332" spans="1:8" s="4" customFormat="1" ht="12" customHeight="1" x14ac:dyDescent="0.25">
      <c r="A332" s="23"/>
      <c r="B332" s="79"/>
      <c r="C332" s="137"/>
      <c r="D332" s="138"/>
      <c r="E332" s="138"/>
      <c r="F332" s="138"/>
      <c r="G332" s="109"/>
    </row>
    <row r="333" spans="1:8" s="4" customFormat="1" x14ac:dyDescent="0.25">
      <c r="A333" s="23"/>
      <c r="B333" s="321" t="s">
        <v>227</v>
      </c>
      <c r="C333" s="321"/>
      <c r="D333" s="321"/>
      <c r="E333" s="321"/>
      <c r="F333" s="25" t="s">
        <v>36</v>
      </c>
      <c r="G333" s="60">
        <f>SUM(G187:G331)</f>
        <v>0</v>
      </c>
    </row>
    <row r="334" spans="1:8" s="4" customFormat="1" ht="12" customHeight="1" x14ac:dyDescent="0.25">
      <c r="A334" s="23"/>
      <c r="B334" s="79"/>
      <c r="C334" s="137"/>
      <c r="D334" s="138"/>
      <c r="E334" s="138"/>
      <c r="F334" s="138"/>
      <c r="G334" s="109"/>
    </row>
    <row r="335" spans="1:8" s="30" customFormat="1" x14ac:dyDescent="0.25">
      <c r="A335" s="31"/>
      <c r="B335" s="62" t="s">
        <v>228</v>
      </c>
      <c r="C335" s="63"/>
      <c r="D335" s="26"/>
      <c r="E335" s="61"/>
      <c r="F335" s="28"/>
      <c r="G335" s="27"/>
      <c r="H335" s="38"/>
    </row>
    <row r="336" spans="1:8" s="4" customFormat="1" ht="12" customHeight="1" x14ac:dyDescent="0.25">
      <c r="A336" s="23"/>
      <c r="B336" s="79"/>
      <c r="C336" s="137"/>
      <c r="D336" s="138"/>
      <c r="E336" s="138"/>
      <c r="F336" s="138"/>
      <c r="G336" s="109"/>
    </row>
    <row r="337" spans="1:17" s="54" customFormat="1" ht="15.95" customHeight="1" x14ac:dyDescent="0.25">
      <c r="A337" s="39" t="s">
        <v>13</v>
      </c>
      <c r="B337" s="64" t="s">
        <v>38</v>
      </c>
      <c r="C337" s="49"/>
      <c r="E337" s="42"/>
      <c r="F337" s="43"/>
      <c r="G337" s="55"/>
      <c r="H337" s="45"/>
      <c r="J337" s="65"/>
      <c r="K337" s="65"/>
      <c r="L337" s="65"/>
      <c r="M337" s="65"/>
      <c r="N337" s="65"/>
      <c r="O337" s="65"/>
      <c r="P337" s="65"/>
      <c r="Q337" s="65"/>
    </row>
    <row r="338" spans="1:17" s="54" customFormat="1" ht="15.95" customHeight="1" x14ac:dyDescent="0.25">
      <c r="A338" s="48" t="s">
        <v>15</v>
      </c>
      <c r="B338" s="56" t="s">
        <v>39</v>
      </c>
      <c r="C338" s="49">
        <v>323.14999999999998</v>
      </c>
      <c r="D338" s="46" t="s">
        <v>28</v>
      </c>
      <c r="E338" s="52"/>
      <c r="F338" s="52">
        <f>C338*E338</f>
        <v>0</v>
      </c>
      <c r="G338" s="55"/>
      <c r="H338" s="45"/>
      <c r="J338" s="65"/>
      <c r="K338" s="65"/>
      <c r="L338" s="65"/>
      <c r="M338" s="65"/>
      <c r="N338" s="65"/>
      <c r="O338" s="65"/>
      <c r="P338" s="65"/>
      <c r="Q338" s="65"/>
    </row>
    <row r="339" spans="1:17" s="46" customFormat="1" ht="15.95" customHeight="1" x14ac:dyDescent="0.25">
      <c r="A339" s="48" t="s">
        <v>18</v>
      </c>
      <c r="B339" s="56" t="s">
        <v>40</v>
      </c>
      <c r="C339" s="49">
        <v>199.86</v>
      </c>
      <c r="D339" s="46" t="s">
        <v>28</v>
      </c>
      <c r="E339" s="52"/>
      <c r="F339" s="52">
        <f>C339*E339</f>
        <v>0</v>
      </c>
      <c r="G339" s="55"/>
      <c r="H339" s="45"/>
      <c r="J339" s="47"/>
      <c r="K339" s="47"/>
      <c r="L339" s="47"/>
      <c r="M339" s="47"/>
      <c r="N339" s="47"/>
      <c r="O339" s="47"/>
      <c r="P339" s="47"/>
      <c r="Q339" s="47"/>
    </row>
    <row r="340" spans="1:17" s="46" customFormat="1" ht="15.95" customHeight="1" x14ac:dyDescent="0.25">
      <c r="A340" s="48" t="s">
        <v>21</v>
      </c>
      <c r="B340" s="56" t="s">
        <v>41</v>
      </c>
      <c r="C340" s="49">
        <v>169.55</v>
      </c>
      <c r="D340" s="46" t="s">
        <v>25</v>
      </c>
      <c r="E340" s="52"/>
      <c r="F340" s="52">
        <f>C340*E340</f>
        <v>0</v>
      </c>
      <c r="G340" s="55"/>
      <c r="H340" s="45"/>
      <c r="J340" s="47"/>
      <c r="K340" s="47"/>
      <c r="L340" s="47"/>
      <c r="M340" s="47"/>
      <c r="N340" s="47"/>
      <c r="O340" s="47"/>
      <c r="P340" s="47"/>
      <c r="Q340" s="47"/>
    </row>
    <row r="341" spans="1:17" s="46" customFormat="1" ht="15.95" customHeight="1" x14ac:dyDescent="0.25">
      <c r="A341" s="48" t="s">
        <v>23</v>
      </c>
      <c r="B341" s="56" t="s">
        <v>42</v>
      </c>
      <c r="C341" s="49">
        <v>235.88</v>
      </c>
      <c r="D341" s="46" t="s">
        <v>28</v>
      </c>
      <c r="E341" s="52"/>
      <c r="F341" s="52">
        <f>C341*E341</f>
        <v>0</v>
      </c>
      <c r="G341" s="55">
        <f>SUM(F338:F341)</f>
        <v>0</v>
      </c>
      <c r="H341" s="45"/>
      <c r="J341" s="47"/>
      <c r="K341" s="47"/>
      <c r="L341" s="47"/>
      <c r="M341" s="47"/>
      <c r="N341" s="47"/>
      <c r="O341" s="47"/>
      <c r="P341" s="47"/>
      <c r="Q341" s="47"/>
    </row>
    <row r="342" spans="1:17" s="4" customFormat="1" ht="12" customHeight="1" x14ac:dyDescent="0.25">
      <c r="A342" s="23"/>
      <c r="B342" s="79"/>
      <c r="C342" s="137"/>
      <c r="D342" s="138"/>
      <c r="E342" s="138"/>
      <c r="F342" s="138"/>
      <c r="G342" s="109"/>
    </row>
    <row r="343" spans="1:17" x14ac:dyDescent="0.25">
      <c r="A343" s="68" t="s">
        <v>43</v>
      </c>
      <c r="B343" s="69" t="s">
        <v>44</v>
      </c>
      <c r="C343" s="53"/>
      <c r="D343" s="70"/>
      <c r="E343" s="53"/>
      <c r="F343" s="71"/>
      <c r="G343" s="72"/>
      <c r="H343" s="9"/>
      <c r="J343" s="9"/>
      <c r="K343" s="9"/>
      <c r="L343" s="9"/>
    </row>
    <row r="344" spans="1:17" s="79" customFormat="1" x14ac:dyDescent="0.25">
      <c r="A344" s="23" t="s">
        <v>15</v>
      </c>
      <c r="B344" s="73" t="s">
        <v>229</v>
      </c>
      <c r="C344" s="74">
        <v>37.770000000000003</v>
      </c>
      <c r="D344" s="75" t="s">
        <v>28</v>
      </c>
      <c r="E344" s="76"/>
      <c r="F344" s="52">
        <f t="shared" ref="F344:F370" si="13">C344*E344</f>
        <v>0</v>
      </c>
      <c r="G344" s="77"/>
      <c r="H344" s="78"/>
    </row>
    <row r="345" spans="1:17" s="79" customFormat="1" x14ac:dyDescent="0.25">
      <c r="A345" s="23" t="s">
        <v>18</v>
      </c>
      <c r="B345" s="73" t="s">
        <v>230</v>
      </c>
      <c r="C345" s="74">
        <v>61.1</v>
      </c>
      <c r="D345" s="75" t="s">
        <v>28</v>
      </c>
      <c r="E345" s="76"/>
      <c r="F345" s="52">
        <f t="shared" si="13"/>
        <v>0</v>
      </c>
      <c r="G345" s="77"/>
      <c r="H345" s="78"/>
    </row>
    <row r="346" spans="1:17" s="79" customFormat="1" x14ac:dyDescent="0.25">
      <c r="A346" s="23" t="s">
        <v>21</v>
      </c>
      <c r="B346" s="73" t="s">
        <v>231</v>
      </c>
      <c r="C346" s="74">
        <v>27.5</v>
      </c>
      <c r="D346" s="75" t="s">
        <v>28</v>
      </c>
      <c r="E346" s="76"/>
      <c r="F346" s="52">
        <f t="shared" si="13"/>
        <v>0</v>
      </c>
      <c r="G346" s="77"/>
      <c r="H346" s="78"/>
    </row>
    <row r="347" spans="1:17" s="79" customFormat="1" x14ac:dyDescent="0.25">
      <c r="A347" s="23" t="s">
        <v>23</v>
      </c>
      <c r="B347" s="73" t="s">
        <v>232</v>
      </c>
      <c r="C347" s="74">
        <v>0.6</v>
      </c>
      <c r="D347" s="75" t="s">
        <v>28</v>
      </c>
      <c r="E347" s="76"/>
      <c r="F347" s="52">
        <f t="shared" si="13"/>
        <v>0</v>
      </c>
      <c r="G347" s="77"/>
      <c r="H347" s="78"/>
    </row>
    <row r="348" spans="1:17" s="79" customFormat="1" x14ac:dyDescent="0.25">
      <c r="A348" s="23" t="s">
        <v>26</v>
      </c>
      <c r="B348" s="73" t="s">
        <v>47</v>
      </c>
      <c r="C348" s="74">
        <v>3.38</v>
      </c>
      <c r="D348" s="75" t="s">
        <v>28</v>
      </c>
      <c r="E348" s="76"/>
      <c r="F348" s="52">
        <f t="shared" si="13"/>
        <v>0</v>
      </c>
      <c r="G348" s="77"/>
      <c r="H348" s="78"/>
    </row>
    <row r="349" spans="1:17" s="79" customFormat="1" x14ac:dyDescent="0.25">
      <c r="A349" s="23" t="s">
        <v>29</v>
      </c>
      <c r="B349" s="80" t="s">
        <v>233</v>
      </c>
      <c r="C349" s="74">
        <v>5.42</v>
      </c>
      <c r="D349" s="75" t="s">
        <v>28</v>
      </c>
      <c r="E349" s="76"/>
      <c r="F349" s="52">
        <f t="shared" si="13"/>
        <v>0</v>
      </c>
      <c r="G349" s="77"/>
      <c r="H349" s="78"/>
    </row>
    <row r="350" spans="1:17" s="79" customFormat="1" x14ac:dyDescent="0.25">
      <c r="A350" s="23" t="s">
        <v>31</v>
      </c>
      <c r="B350" s="80" t="s">
        <v>234</v>
      </c>
      <c r="C350" s="74">
        <v>9.17</v>
      </c>
      <c r="D350" s="75" t="s">
        <v>28</v>
      </c>
      <c r="E350" s="76"/>
      <c r="F350" s="52">
        <f t="shared" si="13"/>
        <v>0</v>
      </c>
      <c r="G350" s="77"/>
      <c r="H350" s="78"/>
    </row>
    <row r="351" spans="1:17" s="79" customFormat="1" x14ac:dyDescent="0.25">
      <c r="A351" s="23" t="s">
        <v>33</v>
      </c>
      <c r="B351" s="73" t="s">
        <v>235</v>
      </c>
      <c r="C351" s="74">
        <v>22.28</v>
      </c>
      <c r="D351" s="75" t="s">
        <v>28</v>
      </c>
      <c r="E351" s="76"/>
      <c r="F351" s="52">
        <f t="shared" si="13"/>
        <v>0</v>
      </c>
      <c r="G351" s="77"/>
      <c r="H351" s="78"/>
    </row>
    <row r="352" spans="1:17" s="79" customFormat="1" x14ac:dyDescent="0.25">
      <c r="A352" s="23" t="s">
        <v>53</v>
      </c>
      <c r="B352" s="73" t="s">
        <v>236</v>
      </c>
      <c r="C352" s="74">
        <v>8</v>
      </c>
      <c r="D352" s="75" t="s">
        <v>28</v>
      </c>
      <c r="E352" s="76"/>
      <c r="F352" s="52">
        <f t="shared" si="13"/>
        <v>0</v>
      </c>
      <c r="G352" s="77"/>
      <c r="H352" s="78"/>
    </row>
    <row r="353" spans="1:12" s="79" customFormat="1" x14ac:dyDescent="0.25">
      <c r="A353" s="23" t="s">
        <v>55</v>
      </c>
      <c r="B353" s="73" t="s">
        <v>237</v>
      </c>
      <c r="C353" s="74">
        <v>6.48</v>
      </c>
      <c r="D353" s="75" t="s">
        <v>28</v>
      </c>
      <c r="E353" s="76"/>
      <c r="F353" s="52">
        <f t="shared" si="13"/>
        <v>0</v>
      </c>
      <c r="G353" s="77"/>
      <c r="H353" s="78"/>
    </row>
    <row r="354" spans="1:12" s="79" customFormat="1" x14ac:dyDescent="0.25">
      <c r="A354" s="23" t="s">
        <v>57</v>
      </c>
      <c r="B354" s="73" t="s">
        <v>238</v>
      </c>
      <c r="C354" s="74">
        <v>0.72</v>
      </c>
      <c r="D354" s="75" t="s">
        <v>28</v>
      </c>
      <c r="E354" s="76"/>
      <c r="F354" s="52">
        <f t="shared" si="13"/>
        <v>0</v>
      </c>
      <c r="G354" s="77"/>
      <c r="H354" s="78"/>
    </row>
    <row r="355" spans="1:12" s="79" customFormat="1" x14ac:dyDescent="0.25">
      <c r="A355" s="23" t="s">
        <v>59</v>
      </c>
      <c r="B355" s="80" t="s">
        <v>239</v>
      </c>
      <c r="C355" s="74">
        <v>7.76</v>
      </c>
      <c r="D355" s="75" t="s">
        <v>28</v>
      </c>
      <c r="E355" s="76"/>
      <c r="F355" s="52">
        <f t="shared" si="13"/>
        <v>0</v>
      </c>
      <c r="G355" s="77"/>
      <c r="H355" s="78"/>
    </row>
    <row r="356" spans="1:12" s="79" customFormat="1" x14ac:dyDescent="0.25">
      <c r="A356" s="23" t="s">
        <v>61</v>
      </c>
      <c r="B356" s="73" t="s">
        <v>240</v>
      </c>
      <c r="C356" s="74">
        <v>3.88</v>
      </c>
      <c r="D356" s="75" t="s">
        <v>28</v>
      </c>
      <c r="E356" s="76"/>
      <c r="F356" s="52">
        <f t="shared" si="13"/>
        <v>0</v>
      </c>
      <c r="G356" s="77"/>
      <c r="H356" s="78"/>
    </row>
    <row r="357" spans="1:12" s="79" customFormat="1" ht="17.25" customHeight="1" x14ac:dyDescent="0.25">
      <c r="A357" s="23" t="s">
        <v>63</v>
      </c>
      <c r="B357" s="73" t="s">
        <v>241</v>
      </c>
      <c r="C357" s="74">
        <v>2.64</v>
      </c>
      <c r="D357" s="75" t="s">
        <v>28</v>
      </c>
      <c r="E357" s="76"/>
      <c r="F357" s="52">
        <f t="shared" si="13"/>
        <v>0</v>
      </c>
      <c r="G357" s="77"/>
      <c r="H357" s="78"/>
    </row>
    <row r="358" spans="1:12" s="79" customFormat="1" x14ac:dyDescent="0.25">
      <c r="A358" s="23" t="s">
        <v>65</v>
      </c>
      <c r="B358" s="73" t="s">
        <v>242</v>
      </c>
      <c r="C358" s="74">
        <v>8.11</v>
      </c>
      <c r="D358" s="75" t="s">
        <v>28</v>
      </c>
      <c r="E358" s="76"/>
      <c r="F358" s="52">
        <f t="shared" si="13"/>
        <v>0</v>
      </c>
      <c r="G358" s="77"/>
      <c r="H358" s="78"/>
    </row>
    <row r="359" spans="1:12" s="79" customFormat="1" x14ac:dyDescent="0.25">
      <c r="A359" s="23" t="s">
        <v>67</v>
      </c>
      <c r="B359" s="73" t="s">
        <v>243</v>
      </c>
      <c r="C359" s="74">
        <v>8.11</v>
      </c>
      <c r="D359" s="75" t="s">
        <v>28</v>
      </c>
      <c r="E359" s="76"/>
      <c r="F359" s="52">
        <f t="shared" si="13"/>
        <v>0</v>
      </c>
      <c r="G359" s="77"/>
      <c r="H359" s="78"/>
    </row>
    <row r="360" spans="1:12" s="79" customFormat="1" x14ac:dyDescent="0.25">
      <c r="A360" s="23" t="s">
        <v>69</v>
      </c>
      <c r="B360" s="80" t="s">
        <v>244</v>
      </c>
      <c r="C360" s="74">
        <v>4.08</v>
      </c>
      <c r="D360" s="75" t="s">
        <v>28</v>
      </c>
      <c r="E360" s="76"/>
      <c r="F360" s="52">
        <f t="shared" si="13"/>
        <v>0</v>
      </c>
      <c r="G360" s="77"/>
      <c r="H360" s="78"/>
    </row>
    <row r="361" spans="1:12" s="79" customFormat="1" x14ac:dyDescent="0.25">
      <c r="A361" s="23" t="s">
        <v>71</v>
      </c>
      <c r="B361" s="73" t="s">
        <v>122</v>
      </c>
      <c r="C361" s="74">
        <v>8.2100000000000009</v>
      </c>
      <c r="D361" s="75" t="s">
        <v>28</v>
      </c>
      <c r="E361" s="76"/>
      <c r="F361" s="52">
        <f t="shared" si="13"/>
        <v>0</v>
      </c>
      <c r="G361" s="77"/>
      <c r="H361" s="78"/>
    </row>
    <row r="362" spans="1:12" s="79" customFormat="1" x14ac:dyDescent="0.25">
      <c r="A362" s="23" t="s">
        <v>73</v>
      </c>
      <c r="B362" s="73" t="s">
        <v>124</v>
      </c>
      <c r="C362" s="74">
        <v>9.85</v>
      </c>
      <c r="D362" s="75" t="s">
        <v>28</v>
      </c>
      <c r="E362" s="76"/>
      <c r="F362" s="52">
        <f t="shared" si="13"/>
        <v>0</v>
      </c>
      <c r="G362" s="77"/>
      <c r="H362" s="78"/>
    </row>
    <row r="363" spans="1:12" s="79" customFormat="1" x14ac:dyDescent="0.25">
      <c r="A363" s="23" t="s">
        <v>75</v>
      </c>
      <c r="B363" s="73" t="s">
        <v>126</v>
      </c>
      <c r="C363" s="74">
        <v>8.82</v>
      </c>
      <c r="D363" s="75" t="s">
        <v>28</v>
      </c>
      <c r="E363" s="76"/>
      <c r="F363" s="52">
        <f t="shared" si="13"/>
        <v>0</v>
      </c>
      <c r="G363" s="77"/>
      <c r="H363" s="78"/>
    </row>
    <row r="364" spans="1:12" s="79" customFormat="1" x14ac:dyDescent="0.25">
      <c r="A364" s="23" t="s">
        <v>77</v>
      </c>
      <c r="B364" s="73" t="s">
        <v>132</v>
      </c>
      <c r="C364" s="74">
        <v>124.84</v>
      </c>
      <c r="D364" s="75" t="s">
        <v>28</v>
      </c>
      <c r="E364" s="76"/>
      <c r="F364" s="52">
        <f t="shared" si="13"/>
        <v>0</v>
      </c>
      <c r="G364" s="102">
        <f>SUM(F344:F364)</f>
        <v>0</v>
      </c>
      <c r="H364" s="78"/>
    </row>
    <row r="365" spans="1:12" x14ac:dyDescent="0.25">
      <c r="A365" s="68" t="s">
        <v>133</v>
      </c>
      <c r="B365" s="88" t="s">
        <v>134</v>
      </c>
      <c r="C365" s="53"/>
      <c r="D365" s="89"/>
      <c r="E365" s="53"/>
      <c r="F365" s="71"/>
      <c r="G365" s="72"/>
      <c r="H365" s="9"/>
      <c r="J365" s="9"/>
      <c r="K365" s="9"/>
      <c r="L365" s="9"/>
    </row>
    <row r="366" spans="1:12" s="79" customFormat="1" ht="45" x14ac:dyDescent="0.25">
      <c r="A366" s="23" t="s">
        <v>15</v>
      </c>
      <c r="B366" s="73" t="s">
        <v>135</v>
      </c>
      <c r="C366" s="74">
        <v>309.82</v>
      </c>
      <c r="D366" s="75" t="s">
        <v>25</v>
      </c>
      <c r="E366" s="76"/>
      <c r="F366" s="52">
        <f t="shared" si="13"/>
        <v>0</v>
      </c>
      <c r="G366" s="77"/>
      <c r="H366" s="78"/>
    </row>
    <row r="367" spans="1:12" s="79" customFormat="1" ht="45" x14ac:dyDescent="0.25">
      <c r="A367" s="23" t="s">
        <v>18</v>
      </c>
      <c r="B367" s="73" t="s">
        <v>136</v>
      </c>
      <c r="C367" s="74">
        <v>425.68</v>
      </c>
      <c r="D367" s="75" t="s">
        <v>25</v>
      </c>
      <c r="E367" s="76"/>
      <c r="F367" s="52">
        <f t="shared" si="13"/>
        <v>0</v>
      </c>
      <c r="G367" s="77"/>
      <c r="H367" s="78"/>
    </row>
    <row r="368" spans="1:12" s="79" customFormat="1" ht="46.5" customHeight="1" x14ac:dyDescent="0.25">
      <c r="A368" s="23" t="s">
        <v>21</v>
      </c>
      <c r="B368" s="73" t="s">
        <v>137</v>
      </c>
      <c r="C368" s="74">
        <v>9.51</v>
      </c>
      <c r="D368" s="75" t="s">
        <v>25</v>
      </c>
      <c r="E368" s="76"/>
      <c r="F368" s="52">
        <f t="shared" si="13"/>
        <v>0</v>
      </c>
      <c r="G368" s="77"/>
      <c r="H368" s="78"/>
    </row>
    <row r="369" spans="1:12" s="79" customFormat="1" ht="30" customHeight="1" x14ac:dyDescent="0.25">
      <c r="A369" s="23" t="s">
        <v>23</v>
      </c>
      <c r="B369" s="73" t="s">
        <v>138</v>
      </c>
      <c r="C369" s="74">
        <v>34.880000000000003</v>
      </c>
      <c r="D369" s="75" t="s">
        <v>25</v>
      </c>
      <c r="E369" s="76"/>
      <c r="F369" s="52">
        <f t="shared" si="13"/>
        <v>0</v>
      </c>
      <c r="G369" s="77"/>
      <c r="H369" s="78"/>
    </row>
    <row r="370" spans="1:12" s="79" customFormat="1" ht="30.75" customHeight="1" x14ac:dyDescent="0.25">
      <c r="A370" s="23" t="s">
        <v>26</v>
      </c>
      <c r="B370" s="73" t="s">
        <v>139</v>
      </c>
      <c r="C370" s="74">
        <v>105.48</v>
      </c>
      <c r="D370" s="75" t="s">
        <v>25</v>
      </c>
      <c r="E370" s="76"/>
      <c r="F370" s="52">
        <f t="shared" si="13"/>
        <v>0</v>
      </c>
      <c r="G370" s="102">
        <f>SUM(F366:F370)</f>
        <v>0</v>
      </c>
      <c r="H370" s="78"/>
    </row>
    <row r="371" spans="1:12" ht="12" customHeight="1" x14ac:dyDescent="0.25">
      <c r="A371" s="82"/>
      <c r="B371" s="90"/>
      <c r="C371" s="53"/>
      <c r="D371" s="70"/>
      <c r="E371" s="53"/>
      <c r="F371" s="71"/>
      <c r="G371" s="72"/>
      <c r="H371" s="87"/>
      <c r="J371" s="9"/>
      <c r="K371" s="9"/>
      <c r="L371" s="9"/>
    </row>
    <row r="372" spans="1:12" s="79" customFormat="1" x14ac:dyDescent="0.25">
      <c r="A372" s="91" t="s">
        <v>141</v>
      </c>
      <c r="B372" s="92" t="s">
        <v>142</v>
      </c>
      <c r="C372" s="74"/>
      <c r="D372" s="75"/>
      <c r="E372" s="76"/>
      <c r="F372" s="74"/>
      <c r="G372" s="77"/>
      <c r="H372" s="78"/>
    </row>
    <row r="373" spans="1:12" s="79" customFormat="1" ht="30" x14ac:dyDescent="0.25">
      <c r="A373" s="23" t="s">
        <v>15</v>
      </c>
      <c r="B373" s="73" t="s">
        <v>143</v>
      </c>
      <c r="C373" s="74">
        <v>593.29999999999995</v>
      </c>
      <c r="D373" s="75" t="s">
        <v>25</v>
      </c>
      <c r="E373" s="76"/>
      <c r="F373" s="52">
        <f t="shared" ref="F373:F381" si="14">C373*E373</f>
        <v>0</v>
      </c>
      <c r="G373" s="77"/>
      <c r="H373" s="78"/>
    </row>
    <row r="374" spans="1:12" s="79" customFormat="1" ht="30" x14ac:dyDescent="0.25">
      <c r="A374" s="23" t="s">
        <v>18</v>
      </c>
      <c r="B374" s="73" t="s">
        <v>144</v>
      </c>
      <c r="C374" s="74">
        <v>19.02</v>
      </c>
      <c r="D374" s="75" t="s">
        <v>25</v>
      </c>
      <c r="E374" s="76"/>
      <c r="F374" s="52">
        <f t="shared" si="14"/>
        <v>0</v>
      </c>
      <c r="G374" s="77"/>
      <c r="H374" s="78"/>
    </row>
    <row r="375" spans="1:12" s="79" customFormat="1" ht="30" x14ac:dyDescent="0.25">
      <c r="A375" s="23" t="s">
        <v>21</v>
      </c>
      <c r="B375" s="73" t="s">
        <v>146</v>
      </c>
      <c r="C375" s="74">
        <v>153.27000000000001</v>
      </c>
      <c r="D375" s="75" t="s">
        <v>25</v>
      </c>
      <c r="E375" s="76"/>
      <c r="F375" s="52">
        <f t="shared" si="14"/>
        <v>0</v>
      </c>
      <c r="G375" s="77"/>
      <c r="H375" s="78"/>
    </row>
    <row r="376" spans="1:12" s="79" customFormat="1" ht="30" x14ac:dyDescent="0.25">
      <c r="A376" s="23" t="s">
        <v>23</v>
      </c>
      <c r="B376" s="93" t="s">
        <v>147</v>
      </c>
      <c r="C376" s="74">
        <v>1238.01</v>
      </c>
      <c r="D376" s="75" t="s">
        <v>25</v>
      </c>
      <c r="E376" s="76"/>
      <c r="F376" s="52">
        <f t="shared" si="14"/>
        <v>0</v>
      </c>
      <c r="G376" s="77"/>
      <c r="H376" s="78"/>
    </row>
    <row r="377" spans="1:12" s="79" customFormat="1" ht="30" x14ac:dyDescent="0.25">
      <c r="A377" s="23" t="s">
        <v>26</v>
      </c>
      <c r="B377" s="93" t="s">
        <v>148</v>
      </c>
      <c r="C377" s="74">
        <v>1238.01</v>
      </c>
      <c r="D377" s="75" t="s">
        <v>25</v>
      </c>
      <c r="E377" s="76"/>
      <c r="F377" s="52">
        <f t="shared" si="14"/>
        <v>0</v>
      </c>
      <c r="G377" s="77"/>
      <c r="H377" s="78"/>
    </row>
    <row r="378" spans="1:12" s="79" customFormat="1" ht="30" x14ac:dyDescent="0.25">
      <c r="A378" s="23" t="s">
        <v>29</v>
      </c>
      <c r="B378" s="93" t="s">
        <v>245</v>
      </c>
      <c r="C378" s="74">
        <v>64.48</v>
      </c>
      <c r="D378" s="75" t="s">
        <v>25</v>
      </c>
      <c r="E378" s="76"/>
      <c r="F378" s="52">
        <f t="shared" si="14"/>
        <v>0</v>
      </c>
      <c r="G378" s="77"/>
      <c r="H378" s="78"/>
    </row>
    <row r="379" spans="1:12" s="79" customFormat="1" ht="30" x14ac:dyDescent="0.25">
      <c r="A379" s="23" t="s">
        <v>31</v>
      </c>
      <c r="B379" s="93" t="s">
        <v>246</v>
      </c>
      <c r="C379" s="74">
        <f>C378</f>
        <v>64.48</v>
      </c>
      <c r="D379" s="75" t="s">
        <v>25</v>
      </c>
      <c r="E379" s="76"/>
      <c r="F379" s="52">
        <f t="shared" si="14"/>
        <v>0</v>
      </c>
      <c r="G379" s="77"/>
      <c r="H379" s="78"/>
    </row>
    <row r="380" spans="1:12" s="79" customFormat="1" x14ac:dyDescent="0.25">
      <c r="A380" s="23" t="s">
        <v>33</v>
      </c>
      <c r="B380" s="73" t="s">
        <v>151</v>
      </c>
      <c r="C380" s="74">
        <v>986.43</v>
      </c>
      <c r="D380" s="75" t="s">
        <v>20</v>
      </c>
      <c r="E380" s="76"/>
      <c r="F380" s="52">
        <f t="shared" si="14"/>
        <v>0</v>
      </c>
      <c r="G380" s="77"/>
      <c r="H380" s="78"/>
    </row>
    <row r="381" spans="1:12" s="79" customFormat="1" x14ac:dyDescent="0.25">
      <c r="A381" s="23" t="s">
        <v>53</v>
      </c>
      <c r="B381" s="73" t="s">
        <v>152</v>
      </c>
      <c r="C381" s="74">
        <v>306.52</v>
      </c>
      <c r="D381" s="75" t="s">
        <v>20</v>
      </c>
      <c r="E381" s="76"/>
      <c r="F381" s="52">
        <f t="shared" si="14"/>
        <v>0</v>
      </c>
      <c r="G381" s="102">
        <f>SUM(F373:F381)</f>
        <v>0</v>
      </c>
      <c r="H381" s="78"/>
    </row>
    <row r="382" spans="1:12" ht="12" customHeight="1" x14ac:dyDescent="0.25">
      <c r="A382" s="82"/>
      <c r="B382" s="90"/>
      <c r="C382" s="53"/>
      <c r="D382" s="70"/>
      <c r="E382" s="53"/>
      <c r="F382" s="71"/>
      <c r="G382" s="72"/>
      <c r="H382" s="87"/>
      <c r="J382" s="9"/>
      <c r="K382" s="9"/>
      <c r="L382" s="9"/>
    </row>
    <row r="383" spans="1:12" s="79" customFormat="1" x14ac:dyDescent="0.25">
      <c r="A383" s="91" t="s">
        <v>153</v>
      </c>
      <c r="B383" s="92" t="s">
        <v>154</v>
      </c>
      <c r="C383" s="74"/>
      <c r="D383" s="75"/>
      <c r="E383" s="76"/>
      <c r="F383" s="74"/>
      <c r="G383" s="77"/>
      <c r="H383" s="78"/>
    </row>
    <row r="384" spans="1:12" s="79" customFormat="1" ht="30" x14ac:dyDescent="0.25">
      <c r="A384" s="23" t="s">
        <v>15</v>
      </c>
      <c r="B384" s="93" t="s">
        <v>155</v>
      </c>
      <c r="C384" s="74">
        <v>724.59</v>
      </c>
      <c r="D384" s="75" t="s">
        <v>25</v>
      </c>
      <c r="E384" s="76"/>
      <c r="F384" s="52">
        <f t="shared" ref="F384:F385" si="15">C384*E384</f>
        <v>0</v>
      </c>
      <c r="G384" s="96"/>
      <c r="H384" s="78"/>
    </row>
    <row r="385" spans="1:12" s="79" customFormat="1" ht="30" x14ac:dyDescent="0.25">
      <c r="A385" s="23" t="s">
        <v>18</v>
      </c>
      <c r="B385" s="93" t="s">
        <v>157</v>
      </c>
      <c r="C385" s="74">
        <v>61.68</v>
      </c>
      <c r="D385" s="75" t="s">
        <v>25</v>
      </c>
      <c r="E385" s="76"/>
      <c r="F385" s="52">
        <f t="shared" si="15"/>
        <v>0</v>
      </c>
      <c r="G385" s="102">
        <f>SUM(F384:F385)</f>
        <v>0</v>
      </c>
      <c r="H385" s="78"/>
    </row>
    <row r="386" spans="1:12" ht="12" customHeight="1" x14ac:dyDescent="0.25">
      <c r="A386" s="82"/>
      <c r="B386" s="90"/>
      <c r="C386" s="53"/>
      <c r="D386" s="70"/>
      <c r="E386" s="53"/>
      <c r="F386" s="71"/>
      <c r="G386" s="72"/>
      <c r="H386" s="87"/>
      <c r="J386" s="9"/>
      <c r="K386" s="9"/>
      <c r="L386" s="9"/>
    </row>
    <row r="387" spans="1:12" s="106" customFormat="1" ht="18" customHeight="1" x14ac:dyDescent="0.25">
      <c r="A387" s="68" t="s">
        <v>158</v>
      </c>
      <c r="B387" s="98" t="s">
        <v>159</v>
      </c>
      <c r="C387" s="99"/>
      <c r="D387" s="100"/>
      <c r="E387" s="81"/>
      <c r="F387" s="101"/>
      <c r="G387" s="102"/>
      <c r="H387" s="103"/>
      <c r="I387" s="103"/>
      <c r="J387" s="104"/>
      <c r="K387" s="105"/>
    </row>
    <row r="388" spans="1:12" s="106" customFormat="1" ht="30" x14ac:dyDescent="0.25">
      <c r="A388" s="48" t="s">
        <v>160</v>
      </c>
      <c r="B388" s="93" t="s">
        <v>161</v>
      </c>
      <c r="C388" s="99">
        <v>214.21</v>
      </c>
      <c r="D388" s="26" t="s">
        <v>25</v>
      </c>
      <c r="E388" s="81"/>
      <c r="F388" s="52">
        <f t="shared" ref="F388" si="16">C388*E388</f>
        <v>0</v>
      </c>
      <c r="G388" s="102">
        <f>SUM(F388)</f>
        <v>0</v>
      </c>
      <c r="H388" s="139"/>
      <c r="I388" s="99"/>
      <c r="J388" s="26"/>
      <c r="K388" s="105"/>
    </row>
    <row r="389" spans="1:12" ht="12" customHeight="1" x14ac:dyDescent="0.25">
      <c r="A389" s="82"/>
      <c r="B389" s="90"/>
      <c r="C389" s="53"/>
      <c r="D389" s="70"/>
      <c r="E389" s="53"/>
      <c r="F389" s="71"/>
      <c r="G389" s="72"/>
      <c r="H389" s="87"/>
      <c r="J389" s="9"/>
      <c r="K389" s="9"/>
      <c r="L389" s="9"/>
    </row>
    <row r="390" spans="1:12" s="79" customFormat="1" x14ac:dyDescent="0.25">
      <c r="A390" s="91" t="s">
        <v>162</v>
      </c>
      <c r="B390" s="92" t="s">
        <v>163</v>
      </c>
      <c r="C390" s="74"/>
      <c r="D390" s="75"/>
      <c r="E390" s="76"/>
      <c r="F390" s="74"/>
      <c r="G390" s="77"/>
      <c r="H390" s="78"/>
    </row>
    <row r="391" spans="1:12" s="79" customFormat="1" ht="30" x14ac:dyDescent="0.25">
      <c r="A391" s="23" t="s">
        <v>15</v>
      </c>
      <c r="B391" s="93" t="s">
        <v>164</v>
      </c>
      <c r="C391" s="74">
        <v>775.59</v>
      </c>
      <c r="D391" s="75" t="s">
        <v>25</v>
      </c>
      <c r="E391" s="76"/>
      <c r="F391" s="52">
        <f t="shared" ref="F391:F394" si="17">C391*E391</f>
        <v>0</v>
      </c>
      <c r="G391" s="96"/>
      <c r="H391" s="78"/>
    </row>
    <row r="392" spans="1:12" s="79" customFormat="1" ht="45" x14ac:dyDescent="0.25">
      <c r="A392" s="23" t="s">
        <v>18</v>
      </c>
      <c r="B392" s="73" t="s">
        <v>165</v>
      </c>
      <c r="C392" s="74">
        <v>902.89</v>
      </c>
      <c r="D392" s="75" t="s">
        <v>25</v>
      </c>
      <c r="E392" s="76"/>
      <c r="F392" s="52">
        <f t="shared" si="17"/>
        <v>0</v>
      </c>
      <c r="G392" s="77"/>
      <c r="H392" s="78"/>
    </row>
    <row r="393" spans="1:12" s="79" customFormat="1" x14ac:dyDescent="0.25">
      <c r="A393" s="23" t="s">
        <v>21</v>
      </c>
      <c r="B393" s="73" t="s">
        <v>166</v>
      </c>
      <c r="C393" s="74">
        <v>185.64</v>
      </c>
      <c r="D393" s="75" t="s">
        <v>20</v>
      </c>
      <c r="E393" s="76"/>
      <c r="F393" s="52">
        <f t="shared" si="17"/>
        <v>0</v>
      </c>
      <c r="G393" s="77"/>
      <c r="H393" s="78"/>
    </row>
    <row r="394" spans="1:12" s="79" customFormat="1" ht="20.25" customHeight="1" x14ac:dyDescent="0.25">
      <c r="A394" s="23" t="s">
        <v>23</v>
      </c>
      <c r="B394" s="73" t="s">
        <v>167</v>
      </c>
      <c r="C394" s="74">
        <v>134.21</v>
      </c>
      <c r="D394" s="75" t="s">
        <v>20</v>
      </c>
      <c r="E394" s="76"/>
      <c r="F394" s="52">
        <f t="shared" si="17"/>
        <v>0</v>
      </c>
      <c r="G394" s="102">
        <f>SUM(F391:F394)</f>
        <v>0</v>
      </c>
      <c r="H394" s="78"/>
    </row>
    <row r="395" spans="1:12" ht="12" customHeight="1" x14ac:dyDescent="0.25">
      <c r="A395" s="82"/>
      <c r="B395" s="90"/>
      <c r="C395" s="53"/>
      <c r="D395" s="70"/>
      <c r="E395" s="53"/>
      <c r="F395" s="71"/>
      <c r="G395" s="72"/>
      <c r="H395" s="87"/>
      <c r="J395" s="9"/>
      <c r="K395" s="9"/>
      <c r="L395" s="9"/>
    </row>
    <row r="396" spans="1:12" s="79" customFormat="1" x14ac:dyDescent="0.25">
      <c r="A396" s="91" t="s">
        <v>172</v>
      </c>
      <c r="B396" s="92" t="s">
        <v>173</v>
      </c>
      <c r="C396" s="74"/>
      <c r="D396" s="110"/>
      <c r="E396" s="111"/>
      <c r="F396" s="74"/>
      <c r="G396" s="77"/>
      <c r="H396" s="78"/>
    </row>
    <row r="397" spans="1:12" s="79" customFormat="1" ht="30" x14ac:dyDescent="0.25">
      <c r="A397" s="23" t="s">
        <v>15</v>
      </c>
      <c r="B397" s="73" t="s">
        <v>175</v>
      </c>
      <c r="C397" s="74">
        <v>4</v>
      </c>
      <c r="D397" s="112" t="s">
        <v>17</v>
      </c>
      <c r="E397" s="76"/>
      <c r="F397" s="52">
        <f t="shared" ref="F397:F403" si="18">C397*E397</f>
        <v>0</v>
      </c>
      <c r="G397" s="77"/>
      <c r="H397" s="78"/>
    </row>
    <row r="398" spans="1:12" s="79" customFormat="1" ht="36.75" customHeight="1" x14ac:dyDescent="0.25">
      <c r="A398" s="23" t="s">
        <v>18</v>
      </c>
      <c r="B398" s="73" t="s">
        <v>176</v>
      </c>
      <c r="C398" s="74">
        <v>5</v>
      </c>
      <c r="D398" s="112" t="s">
        <v>17</v>
      </c>
      <c r="E398" s="76"/>
      <c r="F398" s="52">
        <f t="shared" si="18"/>
        <v>0</v>
      </c>
      <c r="G398" s="77"/>
      <c r="H398" s="78"/>
    </row>
    <row r="399" spans="1:12" s="79" customFormat="1" ht="30" x14ac:dyDescent="0.25">
      <c r="A399" s="23" t="s">
        <v>21</v>
      </c>
      <c r="B399" s="73" t="s">
        <v>177</v>
      </c>
      <c r="C399" s="74">
        <v>1</v>
      </c>
      <c r="D399" s="112" t="s">
        <v>17</v>
      </c>
      <c r="E399" s="76"/>
      <c r="F399" s="52">
        <f t="shared" si="18"/>
        <v>0</v>
      </c>
      <c r="G399" s="77"/>
      <c r="H399" s="78"/>
    </row>
    <row r="400" spans="1:12" s="79" customFormat="1" ht="30" x14ac:dyDescent="0.25">
      <c r="A400" s="23" t="s">
        <v>23</v>
      </c>
      <c r="B400" s="73" t="s">
        <v>179</v>
      </c>
      <c r="C400" s="74">
        <v>6</v>
      </c>
      <c r="D400" s="112" t="s">
        <v>17</v>
      </c>
      <c r="E400" s="76"/>
      <c r="F400" s="52">
        <f t="shared" si="18"/>
        <v>0</v>
      </c>
      <c r="G400" s="96"/>
      <c r="H400" s="78"/>
    </row>
    <row r="401" spans="1:11" s="79" customFormat="1" ht="45" x14ac:dyDescent="0.25">
      <c r="A401" s="23" t="s">
        <v>26</v>
      </c>
      <c r="B401" s="73" t="s">
        <v>180</v>
      </c>
      <c r="C401" s="74">
        <v>2</v>
      </c>
      <c r="D401" s="112" t="s">
        <v>17</v>
      </c>
      <c r="E401" s="76"/>
      <c r="F401" s="52">
        <f t="shared" si="18"/>
        <v>0</v>
      </c>
      <c r="G401" s="109"/>
      <c r="H401" s="78"/>
    </row>
    <row r="402" spans="1:11" s="79" customFormat="1" ht="30" x14ac:dyDescent="0.25">
      <c r="A402" s="23" t="s">
        <v>29</v>
      </c>
      <c r="B402" s="73" t="s">
        <v>247</v>
      </c>
      <c r="C402" s="74">
        <v>1</v>
      </c>
      <c r="D402" s="112" t="s">
        <v>17</v>
      </c>
      <c r="E402" s="76"/>
      <c r="F402" s="52">
        <f t="shared" si="18"/>
        <v>0</v>
      </c>
      <c r="G402" s="109"/>
      <c r="H402" s="78"/>
    </row>
    <row r="403" spans="1:11" s="79" customFormat="1" ht="30" x14ac:dyDescent="0.25">
      <c r="A403" s="23" t="s">
        <v>31</v>
      </c>
      <c r="B403" s="73" t="s">
        <v>248</v>
      </c>
      <c r="C403" s="74">
        <v>4.7</v>
      </c>
      <c r="D403" s="112" t="s">
        <v>249</v>
      </c>
      <c r="E403" s="76"/>
      <c r="F403" s="52">
        <f t="shared" si="18"/>
        <v>0</v>
      </c>
      <c r="G403" s="102">
        <f>SUM(F397:F403)</f>
        <v>0</v>
      </c>
      <c r="H403" s="78"/>
    </row>
    <row r="404" spans="1:11" s="79" customFormat="1" ht="15.75" x14ac:dyDescent="0.25">
      <c r="A404" s="113"/>
      <c r="B404" s="114"/>
      <c r="C404" s="74"/>
      <c r="D404" s="115"/>
      <c r="E404" s="116"/>
      <c r="F404" s="116"/>
      <c r="G404" s="96"/>
      <c r="H404" s="78"/>
    </row>
    <row r="405" spans="1:11" s="120" customFormat="1" ht="14.25" customHeight="1" x14ac:dyDescent="0.25">
      <c r="A405" s="68" t="s">
        <v>181</v>
      </c>
      <c r="B405" s="98" t="s">
        <v>182</v>
      </c>
      <c r="C405" s="117"/>
      <c r="D405" s="26"/>
      <c r="E405" s="99"/>
      <c r="F405" s="99"/>
      <c r="G405" s="118"/>
      <c r="H405" s="119"/>
      <c r="I405" s="119"/>
      <c r="J405" s="119"/>
      <c r="K405" s="119"/>
    </row>
    <row r="406" spans="1:11" s="120" customFormat="1" x14ac:dyDescent="0.25">
      <c r="A406" s="48" t="s">
        <v>15</v>
      </c>
      <c r="B406" s="121" t="s">
        <v>183</v>
      </c>
      <c r="C406" s="117">
        <v>61.68</v>
      </c>
      <c r="D406" s="26" t="s">
        <v>25</v>
      </c>
      <c r="E406" s="99"/>
      <c r="F406" s="52">
        <f t="shared" ref="F406" si="19">C406*E406</f>
        <v>0</v>
      </c>
      <c r="G406" s="122">
        <f>SUM(F406)</f>
        <v>0</v>
      </c>
      <c r="H406" s="119"/>
      <c r="I406" s="119"/>
      <c r="J406" s="119"/>
      <c r="K406" s="119"/>
    </row>
    <row r="407" spans="1:11" s="120" customFormat="1" x14ac:dyDescent="0.25">
      <c r="A407" s="48"/>
      <c r="B407" s="121"/>
      <c r="C407" s="117"/>
      <c r="D407" s="26"/>
      <c r="E407" s="99"/>
      <c r="F407" s="74"/>
      <c r="G407" s="122"/>
      <c r="H407" s="119"/>
      <c r="I407" s="119"/>
      <c r="J407" s="119"/>
      <c r="K407" s="119"/>
    </row>
    <row r="408" spans="1:11" s="125" customFormat="1" ht="14.25" x14ac:dyDescent="0.2">
      <c r="A408" s="91" t="s">
        <v>184</v>
      </c>
      <c r="B408" s="92" t="s">
        <v>185</v>
      </c>
      <c r="C408" s="123"/>
      <c r="D408" s="124"/>
      <c r="E408" s="123"/>
      <c r="F408" s="140"/>
      <c r="G408" s="118"/>
    </row>
    <row r="409" spans="1:11" s="79" customFormat="1" x14ac:dyDescent="0.25">
      <c r="A409" s="23" t="s">
        <v>15</v>
      </c>
      <c r="B409" s="73" t="s">
        <v>186</v>
      </c>
      <c r="C409" s="74">
        <v>9</v>
      </c>
      <c r="D409" s="75" t="s">
        <v>17</v>
      </c>
      <c r="E409" s="76"/>
      <c r="F409" s="52">
        <f t="shared" ref="F409:F437" si="20">C409*E409</f>
        <v>0</v>
      </c>
      <c r="G409" s="77"/>
      <c r="H409" s="78"/>
    </row>
    <row r="410" spans="1:11" s="79" customFormat="1" x14ac:dyDescent="0.25">
      <c r="A410" s="23" t="s">
        <v>18</v>
      </c>
      <c r="B410" s="73" t="s">
        <v>187</v>
      </c>
      <c r="C410" s="74">
        <v>8</v>
      </c>
      <c r="D410" s="75" t="s">
        <v>17</v>
      </c>
      <c r="E410" s="76"/>
      <c r="F410" s="52">
        <f t="shared" si="20"/>
        <v>0</v>
      </c>
      <c r="G410" s="77"/>
      <c r="H410" s="78"/>
    </row>
    <row r="411" spans="1:11" s="79" customFormat="1" x14ac:dyDescent="0.25">
      <c r="A411" s="23" t="s">
        <v>21</v>
      </c>
      <c r="B411" s="73" t="s">
        <v>189</v>
      </c>
      <c r="C411" s="74">
        <v>2</v>
      </c>
      <c r="D411" s="75" t="s">
        <v>17</v>
      </c>
      <c r="E411" s="76"/>
      <c r="F411" s="52">
        <f t="shared" si="20"/>
        <v>0</v>
      </c>
      <c r="G411" s="77"/>
      <c r="H411" s="78"/>
    </row>
    <row r="412" spans="1:11" s="79" customFormat="1" ht="30" x14ac:dyDescent="0.25">
      <c r="A412" s="23" t="s">
        <v>23</v>
      </c>
      <c r="B412" s="73" t="s">
        <v>250</v>
      </c>
      <c r="C412" s="74">
        <v>31</v>
      </c>
      <c r="D412" s="75" t="s">
        <v>17</v>
      </c>
      <c r="E412" s="76"/>
      <c r="F412" s="52">
        <f t="shared" si="20"/>
        <v>0</v>
      </c>
      <c r="G412" s="77"/>
      <c r="H412" s="78"/>
    </row>
    <row r="413" spans="1:11" s="79" customFormat="1" x14ac:dyDescent="0.25">
      <c r="A413" s="23" t="s">
        <v>26</v>
      </c>
      <c r="B413" s="73" t="s">
        <v>190</v>
      </c>
      <c r="C413" s="74">
        <v>5</v>
      </c>
      <c r="D413" s="75" t="s">
        <v>17</v>
      </c>
      <c r="E413" s="76"/>
      <c r="F413" s="52">
        <f t="shared" si="20"/>
        <v>0</v>
      </c>
      <c r="G413" s="77"/>
      <c r="H413" s="78"/>
    </row>
    <row r="414" spans="1:11" s="79" customFormat="1" x14ac:dyDescent="0.25">
      <c r="A414" s="23" t="s">
        <v>29</v>
      </c>
      <c r="B414" s="73" t="s">
        <v>191</v>
      </c>
      <c r="C414" s="74">
        <v>20</v>
      </c>
      <c r="D414" s="75" t="s">
        <v>17</v>
      </c>
      <c r="E414" s="76"/>
      <c r="F414" s="52">
        <f t="shared" si="20"/>
        <v>0</v>
      </c>
      <c r="G414" s="77"/>
      <c r="H414" s="78"/>
    </row>
    <row r="415" spans="1:11" s="79" customFormat="1" x14ac:dyDescent="0.25">
      <c r="A415" s="23" t="s">
        <v>31</v>
      </c>
      <c r="B415" s="73" t="s">
        <v>251</v>
      </c>
      <c r="C415" s="74">
        <v>1</v>
      </c>
      <c r="D415" s="75" t="s">
        <v>17</v>
      </c>
      <c r="E415" s="76"/>
      <c r="F415" s="52">
        <f t="shared" si="20"/>
        <v>0</v>
      </c>
      <c r="G415" s="77"/>
      <c r="H415" s="78"/>
    </row>
    <row r="416" spans="1:11" s="79" customFormat="1" x14ac:dyDescent="0.25">
      <c r="A416" s="23" t="s">
        <v>33</v>
      </c>
      <c r="B416" s="73" t="s">
        <v>195</v>
      </c>
      <c r="C416" s="74">
        <v>15</v>
      </c>
      <c r="D416" s="75" t="s">
        <v>17</v>
      </c>
      <c r="E416" s="76"/>
      <c r="F416" s="52">
        <f t="shared" si="20"/>
        <v>0</v>
      </c>
      <c r="G416" s="77"/>
      <c r="H416" s="78"/>
    </row>
    <row r="417" spans="1:7" s="125" customFormat="1" x14ac:dyDescent="0.25">
      <c r="A417" s="23" t="s">
        <v>53</v>
      </c>
      <c r="B417" s="73" t="s">
        <v>252</v>
      </c>
      <c r="C417" s="74">
        <v>8</v>
      </c>
      <c r="D417" s="75" t="s">
        <v>17</v>
      </c>
      <c r="E417" s="76"/>
      <c r="F417" s="52">
        <f t="shared" si="20"/>
        <v>0</v>
      </c>
      <c r="G417" s="118"/>
    </row>
    <row r="418" spans="1:7" s="125" customFormat="1" ht="30" x14ac:dyDescent="0.25">
      <c r="A418" s="23" t="s">
        <v>55</v>
      </c>
      <c r="B418" s="73" t="s">
        <v>253</v>
      </c>
      <c r="C418" s="74">
        <v>56.738127800000001</v>
      </c>
      <c r="D418" s="75" t="s">
        <v>20</v>
      </c>
      <c r="E418" s="76"/>
      <c r="F418" s="52">
        <f t="shared" si="20"/>
        <v>0</v>
      </c>
      <c r="G418" s="118"/>
    </row>
    <row r="419" spans="1:7" s="125" customFormat="1" ht="30" x14ac:dyDescent="0.25">
      <c r="A419" s="23" t="s">
        <v>57</v>
      </c>
      <c r="B419" s="73" t="s">
        <v>202</v>
      </c>
      <c r="C419" s="74">
        <v>14.809831600000001</v>
      </c>
      <c r="D419" s="75" t="s">
        <v>20</v>
      </c>
      <c r="E419" s="76"/>
      <c r="F419" s="52">
        <f t="shared" si="20"/>
        <v>0</v>
      </c>
      <c r="G419" s="118"/>
    </row>
    <row r="420" spans="1:7" s="125" customFormat="1" ht="30" x14ac:dyDescent="0.25">
      <c r="A420" s="23" t="s">
        <v>59</v>
      </c>
      <c r="B420" s="73" t="s">
        <v>254</v>
      </c>
      <c r="C420" s="74">
        <f>7.67548378+6.38496409+9.12955644+13.3192932+8.93823032+8.93823032+4.46911516</f>
        <v>58.854873310000002</v>
      </c>
      <c r="D420" s="75" t="s">
        <v>20</v>
      </c>
      <c r="E420" s="76"/>
      <c r="F420" s="52">
        <f t="shared" si="20"/>
        <v>0</v>
      </c>
      <c r="G420" s="118"/>
    </row>
    <row r="421" spans="1:7" s="125" customFormat="1" ht="30" x14ac:dyDescent="0.25">
      <c r="A421" s="23" t="s">
        <v>61</v>
      </c>
      <c r="B421" s="73" t="s">
        <v>255</v>
      </c>
      <c r="C421" s="74">
        <f>6.6686341+8.96289579+6.46293503</f>
        <v>22.09446492</v>
      </c>
      <c r="D421" s="75" t="s">
        <v>20</v>
      </c>
      <c r="E421" s="76"/>
      <c r="F421" s="52">
        <f t="shared" si="20"/>
        <v>0</v>
      </c>
      <c r="G421" s="118"/>
    </row>
    <row r="422" spans="1:7" s="125" customFormat="1" ht="30" x14ac:dyDescent="0.25">
      <c r="A422" s="23" t="s">
        <v>63</v>
      </c>
      <c r="B422" s="73" t="s">
        <v>256</v>
      </c>
      <c r="C422" s="74">
        <f>14.6193323+14.8826418</f>
        <v>29.501974099999998</v>
      </c>
      <c r="D422" s="75" t="s">
        <v>20</v>
      </c>
      <c r="E422" s="76"/>
      <c r="F422" s="52">
        <f t="shared" si="20"/>
        <v>0</v>
      </c>
      <c r="G422" s="118"/>
    </row>
    <row r="423" spans="1:7" s="125" customFormat="1" ht="30" x14ac:dyDescent="0.25">
      <c r="A423" s="23" t="s">
        <v>65</v>
      </c>
      <c r="B423" s="73" t="s">
        <v>257</v>
      </c>
      <c r="C423" s="74">
        <v>6</v>
      </c>
      <c r="D423" s="75" t="s">
        <v>17</v>
      </c>
      <c r="E423" s="76"/>
      <c r="F423" s="52">
        <f t="shared" si="20"/>
        <v>0</v>
      </c>
      <c r="G423" s="118"/>
    </row>
    <row r="424" spans="1:7" s="106" customFormat="1" ht="30" x14ac:dyDescent="0.25">
      <c r="A424" s="23" t="s">
        <v>67</v>
      </c>
      <c r="B424" s="73" t="s">
        <v>203</v>
      </c>
      <c r="C424" s="74">
        <v>1</v>
      </c>
      <c r="D424" s="75" t="s">
        <v>17</v>
      </c>
      <c r="E424" s="76"/>
      <c r="F424" s="52">
        <f t="shared" si="20"/>
        <v>0</v>
      </c>
      <c r="G424" s="102"/>
    </row>
    <row r="425" spans="1:7" s="106" customFormat="1" ht="30" x14ac:dyDescent="0.25">
      <c r="A425" s="23" t="s">
        <v>69</v>
      </c>
      <c r="B425" s="73" t="s">
        <v>197</v>
      </c>
      <c r="C425" s="74">
        <f>90.4992659+4.27397274</f>
        <v>94.773238640000002</v>
      </c>
      <c r="D425" s="75" t="s">
        <v>20</v>
      </c>
      <c r="E425" s="76"/>
      <c r="F425" s="52">
        <f t="shared" si="20"/>
        <v>0</v>
      </c>
      <c r="G425" s="102"/>
    </row>
    <row r="426" spans="1:7" s="106" customFormat="1" ht="30" x14ac:dyDescent="0.25">
      <c r="A426" s="23" t="s">
        <v>71</v>
      </c>
      <c r="B426" s="73" t="s">
        <v>198</v>
      </c>
      <c r="C426" s="74">
        <f>22.4426351+72.1329215</f>
        <v>94.575556599999999</v>
      </c>
      <c r="D426" s="75" t="s">
        <v>20</v>
      </c>
      <c r="E426" s="76"/>
      <c r="F426" s="52">
        <f t="shared" si="20"/>
        <v>0</v>
      </c>
      <c r="G426" s="102"/>
    </row>
    <row r="427" spans="1:7" s="4" customFormat="1" x14ac:dyDescent="0.25">
      <c r="A427" s="23" t="s">
        <v>73</v>
      </c>
      <c r="B427" s="73" t="s">
        <v>258</v>
      </c>
      <c r="C427" s="74">
        <v>8</v>
      </c>
      <c r="D427" s="75" t="s">
        <v>17</v>
      </c>
      <c r="E427" s="76"/>
      <c r="F427" s="52">
        <f t="shared" si="20"/>
        <v>0</v>
      </c>
      <c r="G427" s="86"/>
    </row>
    <row r="428" spans="1:7" s="4" customFormat="1" x14ac:dyDescent="0.25">
      <c r="A428" s="23" t="s">
        <v>75</v>
      </c>
      <c r="B428" s="73" t="s">
        <v>259</v>
      </c>
      <c r="C428" s="74">
        <v>7</v>
      </c>
      <c r="D428" s="75" t="s">
        <v>17</v>
      </c>
      <c r="E428" s="76"/>
      <c r="F428" s="52">
        <f t="shared" si="20"/>
        <v>0</v>
      </c>
      <c r="G428" s="86"/>
    </row>
    <row r="429" spans="1:7" s="4" customFormat="1" x14ac:dyDescent="0.25">
      <c r="A429" s="23" t="s">
        <v>77</v>
      </c>
      <c r="B429" s="73" t="s">
        <v>196</v>
      </c>
      <c r="C429" s="74">
        <v>27</v>
      </c>
      <c r="D429" s="75" t="s">
        <v>17</v>
      </c>
      <c r="E429" s="76"/>
      <c r="F429" s="52">
        <f t="shared" si="20"/>
        <v>0</v>
      </c>
      <c r="G429" s="77"/>
    </row>
    <row r="430" spans="1:7" s="4" customFormat="1" ht="30" x14ac:dyDescent="0.25">
      <c r="A430" s="23" t="s">
        <v>79</v>
      </c>
      <c r="B430" s="73" t="s">
        <v>197</v>
      </c>
      <c r="C430" s="74">
        <v>130.02136300000001</v>
      </c>
      <c r="D430" s="75" t="s">
        <v>20</v>
      </c>
      <c r="E430" s="76"/>
      <c r="F430" s="52">
        <f t="shared" si="20"/>
        <v>0</v>
      </c>
      <c r="G430" s="77"/>
    </row>
    <row r="431" spans="1:7" s="4" customFormat="1" ht="30" x14ac:dyDescent="0.25">
      <c r="A431" s="23" t="s">
        <v>81</v>
      </c>
      <c r="B431" s="73" t="s">
        <v>198</v>
      </c>
      <c r="C431" s="74">
        <f>57.9681433+16.9739071</f>
        <v>74.942050399999999</v>
      </c>
      <c r="D431" s="75" t="s">
        <v>20</v>
      </c>
      <c r="E431" s="76"/>
      <c r="F431" s="52">
        <f t="shared" si="20"/>
        <v>0</v>
      </c>
      <c r="G431" s="77"/>
    </row>
    <row r="432" spans="1:7" s="4" customFormat="1" ht="30" x14ac:dyDescent="0.25">
      <c r="A432" s="23" t="s">
        <v>83</v>
      </c>
      <c r="B432" s="73" t="s">
        <v>199</v>
      </c>
      <c r="C432" s="74">
        <v>47.286506199999998</v>
      </c>
      <c r="D432" s="75" t="s">
        <v>20</v>
      </c>
      <c r="E432" s="76"/>
      <c r="F432" s="52">
        <f t="shared" si="20"/>
        <v>0</v>
      </c>
      <c r="G432" s="77"/>
    </row>
    <row r="433" spans="1:15" s="79" customFormat="1" x14ac:dyDescent="0.25">
      <c r="A433" s="23" t="s">
        <v>85</v>
      </c>
      <c r="B433" s="126" t="s">
        <v>204</v>
      </c>
      <c r="C433" s="74">
        <v>9</v>
      </c>
      <c r="D433" s="75" t="s">
        <v>205</v>
      </c>
      <c r="E433" s="76"/>
      <c r="F433" s="52">
        <f t="shared" si="20"/>
        <v>0</v>
      </c>
      <c r="G433" s="77"/>
      <c r="H433" s="78"/>
    </row>
    <row r="434" spans="1:15" s="83" customFormat="1" x14ac:dyDescent="0.25">
      <c r="A434" s="23" t="s">
        <v>87</v>
      </c>
      <c r="B434" s="126" t="s">
        <v>206</v>
      </c>
      <c r="C434" s="127">
        <v>3</v>
      </c>
      <c r="D434" s="26" t="s">
        <v>17</v>
      </c>
      <c r="E434" s="53"/>
      <c r="F434" s="52">
        <f t="shared" si="20"/>
        <v>0</v>
      </c>
      <c r="G434" s="25"/>
      <c r="H434" s="128"/>
      <c r="O434" s="129"/>
    </row>
    <row r="435" spans="1:15" s="83" customFormat="1" x14ac:dyDescent="0.25">
      <c r="A435" s="23" t="s">
        <v>89</v>
      </c>
      <c r="B435" s="126" t="s">
        <v>207</v>
      </c>
      <c r="C435" s="127">
        <v>3</v>
      </c>
      <c r="D435" s="26" t="s">
        <v>17</v>
      </c>
      <c r="E435" s="53"/>
      <c r="F435" s="52">
        <f t="shared" si="20"/>
        <v>0</v>
      </c>
      <c r="G435" s="25"/>
      <c r="H435" s="128"/>
      <c r="O435" s="130"/>
    </row>
    <row r="436" spans="1:15" s="83" customFormat="1" x14ac:dyDescent="0.25">
      <c r="A436" s="23" t="s">
        <v>91</v>
      </c>
      <c r="B436" s="126" t="s">
        <v>208</v>
      </c>
      <c r="C436" s="131">
        <v>1</v>
      </c>
      <c r="D436" s="26" t="s">
        <v>209</v>
      </c>
      <c r="E436" s="127"/>
      <c r="F436" s="52">
        <f t="shared" si="20"/>
        <v>0</v>
      </c>
      <c r="G436" s="72"/>
      <c r="H436" s="128"/>
      <c r="O436" s="129"/>
    </row>
    <row r="437" spans="1:15" s="83" customFormat="1" x14ac:dyDescent="0.25">
      <c r="A437" s="23" t="s">
        <v>93</v>
      </c>
      <c r="B437" s="126" t="s">
        <v>210</v>
      </c>
      <c r="C437" s="131">
        <v>1</v>
      </c>
      <c r="D437" s="26" t="s">
        <v>209</v>
      </c>
      <c r="E437" s="127"/>
      <c r="F437" s="52">
        <f t="shared" si="20"/>
        <v>0</v>
      </c>
      <c r="G437" s="132">
        <f>SUM(F409:F437)</f>
        <v>0</v>
      </c>
      <c r="H437" s="128"/>
      <c r="O437" s="129"/>
    </row>
    <row r="438" spans="1:15" s="106" customFormat="1" ht="14.25" x14ac:dyDescent="0.2">
      <c r="A438" s="133"/>
      <c r="B438" s="134"/>
      <c r="C438" s="135"/>
      <c r="D438" s="136"/>
      <c r="E438" s="135"/>
      <c r="F438" s="135"/>
      <c r="G438" s="102"/>
    </row>
    <row r="439" spans="1:15" s="79" customFormat="1" x14ac:dyDescent="0.25">
      <c r="A439" s="91" t="s">
        <v>211</v>
      </c>
      <c r="B439" s="92" t="s">
        <v>212</v>
      </c>
      <c r="C439" s="74"/>
      <c r="D439" s="75"/>
      <c r="E439" s="76"/>
      <c r="F439" s="74"/>
      <c r="G439" s="77"/>
      <c r="H439" s="78"/>
    </row>
    <row r="440" spans="1:15" s="79" customFormat="1" x14ac:dyDescent="0.25">
      <c r="A440" s="23" t="s">
        <v>15</v>
      </c>
      <c r="B440" s="73" t="s">
        <v>213</v>
      </c>
      <c r="C440" s="74">
        <v>1914.81</v>
      </c>
      <c r="D440" s="75" t="s">
        <v>25</v>
      </c>
      <c r="E440" s="76"/>
      <c r="F440" s="52">
        <f t="shared" ref="F440:F441" si="21">C440*E440</f>
        <v>0</v>
      </c>
      <c r="G440" s="77"/>
      <c r="H440" s="78"/>
    </row>
    <row r="441" spans="1:15" s="79" customFormat="1" x14ac:dyDescent="0.25">
      <c r="A441" s="23" t="s">
        <v>18</v>
      </c>
      <c r="B441" s="73" t="s">
        <v>215</v>
      </c>
      <c r="C441" s="74">
        <v>1914.81</v>
      </c>
      <c r="D441" s="75" t="s">
        <v>25</v>
      </c>
      <c r="E441" s="76"/>
      <c r="F441" s="52">
        <f t="shared" si="21"/>
        <v>0</v>
      </c>
      <c r="G441" s="102">
        <f>SUM(F440:F441)</f>
        <v>0</v>
      </c>
      <c r="H441" s="78"/>
    </row>
    <row r="442" spans="1:15" s="79" customFormat="1" x14ac:dyDescent="0.25">
      <c r="A442" s="23"/>
      <c r="B442" s="73"/>
      <c r="C442" s="74"/>
      <c r="D442" s="75"/>
      <c r="E442" s="74"/>
      <c r="F442" s="74"/>
      <c r="G442" s="77"/>
      <c r="H442" s="78"/>
    </row>
    <row r="443" spans="1:15" s="79" customFormat="1" x14ac:dyDescent="0.25">
      <c r="A443" s="91" t="s">
        <v>218</v>
      </c>
      <c r="B443" s="92" t="s">
        <v>219</v>
      </c>
      <c r="C443" s="74"/>
      <c r="D443" s="75"/>
      <c r="E443" s="76"/>
      <c r="F443" s="74"/>
      <c r="G443" s="77"/>
      <c r="H443" s="78"/>
    </row>
    <row r="444" spans="1:15" s="79" customFormat="1" ht="30" x14ac:dyDescent="0.25">
      <c r="A444" s="23" t="s">
        <v>15</v>
      </c>
      <c r="B444" s="73" t="s">
        <v>222</v>
      </c>
      <c r="C444" s="74">
        <v>40.58</v>
      </c>
      <c r="D444" s="75" t="s">
        <v>223</v>
      </c>
      <c r="E444" s="76"/>
      <c r="F444" s="52">
        <f t="shared" ref="F444:F451" si="22">C444*E444</f>
        <v>0</v>
      </c>
      <c r="G444" s="77"/>
      <c r="H444" s="78"/>
    </row>
    <row r="445" spans="1:15" s="79" customFormat="1" x14ac:dyDescent="0.25">
      <c r="A445" s="23" t="s">
        <v>18</v>
      </c>
      <c r="B445" s="73" t="s">
        <v>260</v>
      </c>
      <c r="C445" s="74">
        <v>5.4</v>
      </c>
      <c r="D445" s="75" t="s">
        <v>20</v>
      </c>
      <c r="E445" s="76"/>
      <c r="F445" s="52">
        <f t="shared" si="22"/>
        <v>0</v>
      </c>
      <c r="G445" s="77"/>
      <c r="H445" s="78"/>
    </row>
    <row r="446" spans="1:15" s="79" customFormat="1" x14ac:dyDescent="0.25">
      <c r="A446" s="23" t="s">
        <v>21</v>
      </c>
      <c r="B446" s="73" t="s">
        <v>221</v>
      </c>
      <c r="C446" s="74">
        <v>119.28</v>
      </c>
      <c r="D446" s="75" t="s">
        <v>25</v>
      </c>
      <c r="E446" s="76"/>
      <c r="F446" s="52">
        <f t="shared" si="22"/>
        <v>0</v>
      </c>
      <c r="G446" s="77"/>
      <c r="H446" s="78"/>
    </row>
    <row r="447" spans="1:15" s="79" customFormat="1" ht="18" customHeight="1" x14ac:dyDescent="0.25">
      <c r="A447" s="23" t="s">
        <v>23</v>
      </c>
      <c r="B447" s="73" t="s">
        <v>261</v>
      </c>
      <c r="C447" s="74">
        <v>44.39</v>
      </c>
      <c r="D447" s="75" t="s">
        <v>25</v>
      </c>
      <c r="E447" s="76"/>
      <c r="F447" s="52">
        <f t="shared" si="22"/>
        <v>0</v>
      </c>
      <c r="G447" s="77"/>
      <c r="H447" s="78"/>
    </row>
    <row r="448" spans="1:15" s="79" customFormat="1" ht="30" x14ac:dyDescent="0.25">
      <c r="A448" s="23" t="s">
        <v>26</v>
      </c>
      <c r="B448" s="93" t="s">
        <v>224</v>
      </c>
      <c r="C448" s="74">
        <v>64.13</v>
      </c>
      <c r="D448" s="75" t="s">
        <v>20</v>
      </c>
      <c r="E448" s="76"/>
      <c r="F448" s="52">
        <f t="shared" si="22"/>
        <v>0</v>
      </c>
      <c r="G448" s="109"/>
      <c r="H448" s="78"/>
    </row>
    <row r="449" spans="1:17" s="79" customFormat="1" x14ac:dyDescent="0.25">
      <c r="A449" s="23" t="s">
        <v>29</v>
      </c>
      <c r="B449" s="121" t="s">
        <v>225</v>
      </c>
      <c r="C449" s="74">
        <v>4</v>
      </c>
      <c r="D449" s="75" t="s">
        <v>17</v>
      </c>
      <c r="E449" s="76"/>
      <c r="F449" s="52">
        <f t="shared" si="22"/>
        <v>0</v>
      </c>
      <c r="G449" s="86"/>
      <c r="H449" s="78"/>
    </row>
    <row r="450" spans="1:17" s="4" customFormat="1" ht="30" x14ac:dyDescent="0.25">
      <c r="A450" s="23" t="s">
        <v>31</v>
      </c>
      <c r="B450" s="121" t="s">
        <v>262</v>
      </c>
      <c r="C450" s="74">
        <v>1</v>
      </c>
      <c r="D450" s="75" t="s">
        <v>17</v>
      </c>
      <c r="E450" s="76"/>
      <c r="F450" s="52">
        <f t="shared" si="22"/>
        <v>0</v>
      </c>
      <c r="G450" s="86"/>
    </row>
    <row r="451" spans="1:17" s="4" customFormat="1" ht="30" x14ac:dyDescent="0.25">
      <c r="A451" s="23" t="s">
        <v>33</v>
      </c>
      <c r="B451" s="121" t="s">
        <v>226</v>
      </c>
      <c r="C451" s="74">
        <v>28</v>
      </c>
      <c r="D451" s="75" t="s">
        <v>17</v>
      </c>
      <c r="E451" s="76"/>
      <c r="F451" s="52">
        <f t="shared" si="22"/>
        <v>0</v>
      </c>
      <c r="G451" s="102">
        <f>SUM(F444:F451)</f>
        <v>0</v>
      </c>
    </row>
    <row r="452" spans="1:17" s="4" customFormat="1" x14ac:dyDescent="0.25">
      <c r="A452" s="23"/>
      <c r="B452" s="79"/>
      <c r="C452" s="137"/>
      <c r="D452" s="138"/>
      <c r="E452" s="138"/>
      <c r="F452" s="138"/>
      <c r="G452" s="109"/>
    </row>
    <row r="453" spans="1:17" s="30" customFormat="1" x14ac:dyDescent="0.25">
      <c r="A453" s="59"/>
      <c r="B453" s="321" t="s">
        <v>263</v>
      </c>
      <c r="C453" s="321"/>
      <c r="D453" s="321"/>
      <c r="E453" s="321"/>
      <c r="F453" s="25" t="s">
        <v>36</v>
      </c>
      <c r="G453" s="60">
        <f>SUM(G341:G451)</f>
        <v>0</v>
      </c>
      <c r="H453" s="38"/>
    </row>
    <row r="454" spans="1:17" s="30" customFormat="1" x14ac:dyDescent="0.25">
      <c r="A454" s="59"/>
      <c r="C454" s="138"/>
      <c r="D454" s="138"/>
      <c r="E454" s="138"/>
      <c r="F454" s="138"/>
      <c r="G454" s="138"/>
      <c r="H454" s="38"/>
    </row>
    <row r="455" spans="1:17" s="30" customFormat="1" x14ac:dyDescent="0.25">
      <c r="A455" s="59"/>
      <c r="C455" s="138"/>
      <c r="D455" s="138"/>
      <c r="E455" s="138"/>
      <c r="F455" s="138"/>
      <c r="G455" s="138"/>
      <c r="H455" s="38"/>
    </row>
    <row r="456" spans="1:17" s="30" customFormat="1" x14ac:dyDescent="0.25">
      <c r="A456" s="31"/>
      <c r="B456" s="62" t="s">
        <v>264</v>
      </c>
      <c r="C456" s="63"/>
      <c r="D456" s="26"/>
      <c r="E456" s="61"/>
      <c r="F456" s="28"/>
      <c r="G456" s="27"/>
      <c r="H456" s="38"/>
    </row>
    <row r="457" spans="1:17" s="30" customFormat="1" x14ac:dyDescent="0.25">
      <c r="A457" s="31"/>
      <c r="B457" s="62"/>
      <c r="C457" s="63"/>
      <c r="D457" s="26"/>
      <c r="E457" s="61"/>
      <c r="F457" s="28"/>
      <c r="G457" s="27"/>
      <c r="H457" s="38"/>
    </row>
    <row r="458" spans="1:17" s="54" customFormat="1" ht="15.95" customHeight="1" x14ac:dyDescent="0.25">
      <c r="A458" s="39" t="s">
        <v>13</v>
      </c>
      <c r="B458" s="64" t="s">
        <v>38</v>
      </c>
      <c r="C458" s="49"/>
      <c r="E458" s="42"/>
      <c r="F458" s="43"/>
      <c r="G458" s="55"/>
      <c r="H458" s="45"/>
      <c r="J458" s="65"/>
      <c r="K458" s="65"/>
      <c r="L458" s="65"/>
      <c r="M458" s="65"/>
      <c r="N458" s="65"/>
      <c r="O458" s="65"/>
      <c r="P458" s="65"/>
      <c r="Q458" s="65"/>
    </row>
    <row r="459" spans="1:17" s="54" customFormat="1" ht="15.95" customHeight="1" x14ac:dyDescent="0.25">
      <c r="A459" s="48" t="s">
        <v>15</v>
      </c>
      <c r="B459" s="56" t="s">
        <v>39</v>
      </c>
      <c r="C459" s="49">
        <v>488.97</v>
      </c>
      <c r="D459" s="46" t="s">
        <v>28</v>
      </c>
      <c r="E459" s="52"/>
      <c r="F459" s="52">
        <f>C459*E459</f>
        <v>0</v>
      </c>
      <c r="G459" s="55"/>
      <c r="H459" s="45"/>
      <c r="J459" s="65"/>
      <c r="K459" s="65"/>
      <c r="L459" s="65"/>
      <c r="M459" s="65"/>
      <c r="N459" s="65"/>
      <c r="O459" s="65"/>
      <c r="P459" s="65"/>
      <c r="Q459" s="65"/>
    </row>
    <row r="460" spans="1:17" s="46" customFormat="1" ht="15.95" customHeight="1" x14ac:dyDescent="0.25">
      <c r="A460" s="48" t="s">
        <v>18</v>
      </c>
      <c r="B460" s="56" t="s">
        <v>40</v>
      </c>
      <c r="C460" s="49">
        <v>274.82</v>
      </c>
      <c r="D460" s="46" t="s">
        <v>28</v>
      </c>
      <c r="E460" s="52"/>
      <c r="F460" s="52">
        <f>C460*E460</f>
        <v>0</v>
      </c>
      <c r="G460" s="55"/>
      <c r="H460" s="45"/>
      <c r="J460" s="47"/>
      <c r="K460" s="47"/>
      <c r="L460" s="47"/>
      <c r="M460" s="47"/>
      <c r="N460" s="47"/>
      <c r="O460" s="47"/>
      <c r="P460" s="47"/>
      <c r="Q460" s="47"/>
    </row>
    <row r="461" spans="1:17" s="46" customFormat="1" ht="15.95" customHeight="1" x14ac:dyDescent="0.25">
      <c r="A461" s="48" t="s">
        <v>21</v>
      </c>
      <c r="B461" s="56" t="s">
        <v>41</v>
      </c>
      <c r="C461" s="49">
        <v>323.12</v>
      </c>
      <c r="D461" s="46" t="s">
        <v>25</v>
      </c>
      <c r="E461" s="52"/>
      <c r="F461" s="52">
        <f>C461*E461</f>
        <v>0</v>
      </c>
      <c r="G461" s="55"/>
      <c r="H461" s="45"/>
      <c r="J461" s="47"/>
      <c r="K461" s="47"/>
      <c r="L461" s="47"/>
      <c r="M461" s="47"/>
      <c r="N461" s="47"/>
      <c r="O461" s="47"/>
      <c r="P461" s="47"/>
      <c r="Q461" s="47"/>
    </row>
    <row r="462" spans="1:17" s="46" customFormat="1" ht="15.95" customHeight="1" x14ac:dyDescent="0.25">
      <c r="A462" s="48" t="s">
        <v>23</v>
      </c>
      <c r="B462" s="56" t="s">
        <v>42</v>
      </c>
      <c r="C462" s="49">
        <v>278.39999999999998</v>
      </c>
      <c r="D462" s="46" t="s">
        <v>28</v>
      </c>
      <c r="E462" s="52"/>
      <c r="F462" s="52">
        <f>C462*E462</f>
        <v>0</v>
      </c>
      <c r="G462" s="55">
        <f>SUM(F459:F462)</f>
        <v>0</v>
      </c>
      <c r="H462" s="45"/>
      <c r="J462" s="47"/>
      <c r="K462" s="47"/>
      <c r="L462" s="47"/>
      <c r="M462" s="47"/>
      <c r="N462" s="47"/>
      <c r="O462" s="47"/>
      <c r="P462" s="47"/>
      <c r="Q462" s="47"/>
    </row>
    <row r="463" spans="1:17" s="46" customFormat="1" ht="15.95" customHeight="1" x14ac:dyDescent="0.25">
      <c r="A463" s="48"/>
      <c r="B463" s="66"/>
      <c r="C463" s="67"/>
      <c r="G463" s="54"/>
      <c r="H463" s="45"/>
      <c r="J463" s="47"/>
      <c r="K463" s="47"/>
      <c r="L463" s="47"/>
      <c r="M463" s="47"/>
      <c r="N463" s="47"/>
      <c r="O463" s="47"/>
      <c r="P463" s="47"/>
      <c r="Q463" s="47"/>
    </row>
    <row r="464" spans="1:17" x14ac:dyDescent="0.25">
      <c r="A464" s="68" t="s">
        <v>43</v>
      </c>
      <c r="B464" s="69" t="s">
        <v>44</v>
      </c>
      <c r="C464" s="53"/>
      <c r="D464" s="70"/>
      <c r="E464" s="53"/>
      <c r="F464" s="71"/>
      <c r="G464" s="72"/>
      <c r="H464" s="9"/>
      <c r="J464" s="9"/>
      <c r="K464" s="9"/>
      <c r="L464" s="9"/>
    </row>
    <row r="465" spans="1:12" s="79" customFormat="1" x14ac:dyDescent="0.25">
      <c r="A465" s="48" t="s">
        <v>15</v>
      </c>
      <c r="B465" s="73" t="s">
        <v>45</v>
      </c>
      <c r="C465" s="28">
        <v>49.62</v>
      </c>
      <c r="D465" s="75" t="s">
        <v>28</v>
      </c>
      <c r="E465" s="81"/>
      <c r="F465" s="52">
        <f t="shared" ref="F465:F509" si="23">C465*E465</f>
        <v>0</v>
      </c>
      <c r="G465" s="27"/>
      <c r="H465" s="78"/>
    </row>
    <row r="466" spans="1:12" s="79" customFormat="1" x14ac:dyDescent="0.25">
      <c r="A466" s="48" t="s">
        <v>18</v>
      </c>
      <c r="B466" s="73" t="s">
        <v>265</v>
      </c>
      <c r="C466" s="28">
        <v>62.21</v>
      </c>
      <c r="D466" s="75" t="s">
        <v>28</v>
      </c>
      <c r="E466" s="81"/>
      <c r="F466" s="52">
        <f t="shared" si="23"/>
        <v>0</v>
      </c>
      <c r="G466" s="27"/>
      <c r="H466" s="78"/>
    </row>
    <row r="467" spans="1:12" s="79" customFormat="1" x14ac:dyDescent="0.25">
      <c r="A467" s="48" t="s">
        <v>21</v>
      </c>
      <c r="B467" s="73" t="s">
        <v>266</v>
      </c>
      <c r="C467" s="28">
        <v>19.010000000000002</v>
      </c>
      <c r="D467" s="75" t="s">
        <v>28</v>
      </c>
      <c r="E467" s="81"/>
      <c r="F467" s="52">
        <f t="shared" si="23"/>
        <v>0</v>
      </c>
      <c r="G467" s="27"/>
      <c r="H467" s="78"/>
    </row>
    <row r="468" spans="1:12" s="79" customFormat="1" x14ac:dyDescent="0.25">
      <c r="A468" s="48" t="s">
        <v>23</v>
      </c>
      <c r="B468" s="73" t="s">
        <v>267</v>
      </c>
      <c r="C468" s="28">
        <v>7.8</v>
      </c>
      <c r="D468" s="75" t="s">
        <v>28</v>
      </c>
      <c r="E468" s="81"/>
      <c r="F468" s="52">
        <f t="shared" si="23"/>
        <v>0</v>
      </c>
      <c r="G468" s="27"/>
      <c r="H468" s="78"/>
    </row>
    <row r="469" spans="1:12" s="79" customFormat="1" x14ac:dyDescent="0.25">
      <c r="A469" s="48" t="s">
        <v>26</v>
      </c>
      <c r="B469" s="73" t="s">
        <v>268</v>
      </c>
      <c r="C469" s="28">
        <v>17.21</v>
      </c>
      <c r="D469" s="75" t="s">
        <v>28</v>
      </c>
      <c r="E469" s="81"/>
      <c r="F469" s="52">
        <f t="shared" si="23"/>
        <v>0</v>
      </c>
      <c r="G469" s="27"/>
      <c r="H469" s="78"/>
    </row>
    <row r="470" spans="1:12" s="79" customFormat="1" x14ac:dyDescent="0.25">
      <c r="A470" s="48" t="s">
        <v>29</v>
      </c>
      <c r="B470" s="73" t="s">
        <v>269</v>
      </c>
      <c r="C470" s="28">
        <v>3.04</v>
      </c>
      <c r="D470" s="75" t="s">
        <v>28</v>
      </c>
      <c r="E470" s="81"/>
      <c r="F470" s="52">
        <f t="shared" si="23"/>
        <v>0</v>
      </c>
      <c r="G470" s="27"/>
      <c r="H470" s="78"/>
    </row>
    <row r="471" spans="1:12" s="79" customFormat="1" x14ac:dyDescent="0.25">
      <c r="A471" s="48" t="s">
        <v>31</v>
      </c>
      <c r="B471" s="80" t="s">
        <v>270</v>
      </c>
      <c r="C471" s="28">
        <v>5.28</v>
      </c>
      <c r="D471" s="75" t="s">
        <v>28</v>
      </c>
      <c r="E471" s="81"/>
      <c r="F471" s="52">
        <f t="shared" si="23"/>
        <v>0</v>
      </c>
      <c r="G471" s="27"/>
      <c r="H471" s="78"/>
    </row>
    <row r="472" spans="1:12" x14ac:dyDescent="0.25">
      <c r="A472" s="48" t="s">
        <v>33</v>
      </c>
      <c r="B472" s="80" t="s">
        <v>271</v>
      </c>
      <c r="C472" s="141">
        <v>3.56</v>
      </c>
      <c r="D472" s="142" t="s">
        <v>28</v>
      </c>
      <c r="E472" s="141"/>
      <c r="F472" s="52">
        <f t="shared" si="23"/>
        <v>0</v>
      </c>
      <c r="G472" s="27"/>
      <c r="H472" s="9"/>
      <c r="J472" s="9"/>
      <c r="K472" s="9"/>
      <c r="L472" s="9"/>
    </row>
    <row r="473" spans="1:12" s="79" customFormat="1" x14ac:dyDescent="0.25">
      <c r="A473" s="48" t="s">
        <v>53</v>
      </c>
      <c r="B473" s="80" t="s">
        <v>272</v>
      </c>
      <c r="C473" s="28">
        <v>12.14</v>
      </c>
      <c r="D473" s="75" t="s">
        <v>28</v>
      </c>
      <c r="E473" s="81"/>
      <c r="F473" s="52">
        <f t="shared" si="23"/>
        <v>0</v>
      </c>
      <c r="G473" s="27"/>
      <c r="H473" s="78"/>
    </row>
    <row r="474" spans="1:12" x14ac:dyDescent="0.25">
      <c r="A474" s="48" t="s">
        <v>55</v>
      </c>
      <c r="B474" s="80" t="s">
        <v>273</v>
      </c>
      <c r="C474" s="141">
        <v>2.48</v>
      </c>
      <c r="D474" s="142" t="s">
        <v>28</v>
      </c>
      <c r="E474" s="141"/>
      <c r="F474" s="52">
        <f t="shared" si="23"/>
        <v>0</v>
      </c>
      <c r="G474" s="27"/>
      <c r="H474" s="9"/>
      <c r="J474" s="9"/>
      <c r="K474" s="9"/>
      <c r="L474" s="9"/>
    </row>
    <row r="475" spans="1:12" s="79" customFormat="1" x14ac:dyDescent="0.25">
      <c r="A475" s="48" t="s">
        <v>57</v>
      </c>
      <c r="B475" s="80" t="s">
        <v>274</v>
      </c>
      <c r="C475" s="28">
        <v>2.62</v>
      </c>
      <c r="D475" s="75" t="s">
        <v>28</v>
      </c>
      <c r="E475" s="81"/>
      <c r="F475" s="52">
        <f t="shared" si="23"/>
        <v>0</v>
      </c>
      <c r="G475" s="27"/>
      <c r="H475" s="78"/>
    </row>
    <row r="476" spans="1:12" x14ac:dyDescent="0.25">
      <c r="A476" s="48" t="s">
        <v>59</v>
      </c>
      <c r="B476" s="80" t="s">
        <v>275</v>
      </c>
      <c r="C476" s="141">
        <v>0.9</v>
      </c>
      <c r="D476" s="142" t="s">
        <v>28</v>
      </c>
      <c r="E476" s="141"/>
      <c r="F476" s="52">
        <f t="shared" si="23"/>
        <v>0</v>
      </c>
      <c r="G476" s="27"/>
      <c r="H476" s="9"/>
      <c r="J476" s="9"/>
      <c r="K476" s="9"/>
      <c r="L476" s="9"/>
    </row>
    <row r="477" spans="1:12" x14ac:dyDescent="0.25">
      <c r="A477" s="48" t="s">
        <v>61</v>
      </c>
      <c r="B477" s="73" t="s">
        <v>276</v>
      </c>
      <c r="C477" s="141">
        <v>14.95</v>
      </c>
      <c r="D477" s="142" t="s">
        <v>28</v>
      </c>
      <c r="E477" s="141"/>
      <c r="F477" s="52">
        <f t="shared" si="23"/>
        <v>0</v>
      </c>
      <c r="G477" s="27"/>
      <c r="H477" s="9"/>
      <c r="J477" s="9"/>
      <c r="K477" s="9"/>
      <c r="L477" s="9"/>
    </row>
    <row r="478" spans="1:12" s="79" customFormat="1" x14ac:dyDescent="0.25">
      <c r="A478" s="48" t="s">
        <v>63</v>
      </c>
      <c r="B478" s="73" t="s">
        <v>64</v>
      </c>
      <c r="C478" s="28">
        <v>3.48</v>
      </c>
      <c r="D478" s="75" t="s">
        <v>28</v>
      </c>
      <c r="E478" s="81"/>
      <c r="F478" s="52">
        <f t="shared" si="23"/>
        <v>0</v>
      </c>
      <c r="G478" s="27"/>
      <c r="H478" s="78"/>
    </row>
    <row r="479" spans="1:12" s="79" customFormat="1" x14ac:dyDescent="0.25">
      <c r="A479" s="48" t="s">
        <v>65</v>
      </c>
      <c r="B479" s="73" t="s">
        <v>277</v>
      </c>
      <c r="C479" s="28">
        <v>4</v>
      </c>
      <c r="D479" s="75" t="s">
        <v>28</v>
      </c>
      <c r="E479" s="81"/>
      <c r="F479" s="52">
        <f t="shared" si="23"/>
        <v>0</v>
      </c>
      <c r="G479" s="27"/>
      <c r="H479" s="78"/>
    </row>
    <row r="480" spans="1:12" s="79" customFormat="1" x14ac:dyDescent="0.25">
      <c r="A480" s="48" t="s">
        <v>67</v>
      </c>
      <c r="B480" s="73" t="s">
        <v>278</v>
      </c>
      <c r="C480" s="28">
        <v>27.75</v>
      </c>
      <c r="D480" s="75" t="s">
        <v>28</v>
      </c>
      <c r="E480" s="81"/>
      <c r="F480" s="52">
        <f t="shared" si="23"/>
        <v>0</v>
      </c>
      <c r="G480" s="27"/>
      <c r="H480" s="78"/>
    </row>
    <row r="481" spans="1:8" s="79" customFormat="1" x14ac:dyDescent="0.25">
      <c r="A481" s="48" t="s">
        <v>69</v>
      </c>
      <c r="B481" s="73" t="s">
        <v>237</v>
      </c>
      <c r="C481" s="28">
        <v>3.73</v>
      </c>
      <c r="D481" s="75" t="s">
        <v>28</v>
      </c>
      <c r="E481" s="81"/>
      <c r="F481" s="52">
        <f t="shared" si="23"/>
        <v>0</v>
      </c>
      <c r="G481" s="27"/>
      <c r="H481" s="78"/>
    </row>
    <row r="482" spans="1:8" s="79" customFormat="1" x14ac:dyDescent="0.25">
      <c r="A482" s="48" t="s">
        <v>71</v>
      </c>
      <c r="B482" s="73" t="s">
        <v>279</v>
      </c>
      <c r="C482" s="28">
        <v>0.48</v>
      </c>
      <c r="D482" s="75" t="s">
        <v>28</v>
      </c>
      <c r="E482" s="81"/>
      <c r="F482" s="52">
        <f t="shared" si="23"/>
        <v>0</v>
      </c>
      <c r="G482" s="27"/>
      <c r="H482" s="78"/>
    </row>
    <row r="483" spans="1:8" s="79" customFormat="1" x14ac:dyDescent="0.25">
      <c r="A483" s="48" t="s">
        <v>73</v>
      </c>
      <c r="B483" s="73" t="s">
        <v>280</v>
      </c>
      <c r="C483" s="28">
        <v>0.6</v>
      </c>
      <c r="D483" s="75" t="s">
        <v>28</v>
      </c>
      <c r="E483" s="81"/>
      <c r="F483" s="52">
        <f t="shared" si="23"/>
        <v>0</v>
      </c>
      <c r="G483" s="27"/>
      <c r="H483" s="78"/>
    </row>
    <row r="484" spans="1:8" s="79" customFormat="1" x14ac:dyDescent="0.25">
      <c r="A484" s="48" t="s">
        <v>75</v>
      </c>
      <c r="B484" s="73" t="s">
        <v>281</v>
      </c>
      <c r="C484" s="28">
        <v>3.73</v>
      </c>
      <c r="D484" s="75" t="s">
        <v>28</v>
      </c>
      <c r="E484" s="81"/>
      <c r="F484" s="52">
        <f t="shared" si="23"/>
        <v>0</v>
      </c>
      <c r="G484" s="27"/>
      <c r="H484" s="78"/>
    </row>
    <row r="485" spans="1:8" s="79" customFormat="1" x14ac:dyDescent="0.25">
      <c r="A485" s="48" t="s">
        <v>77</v>
      </c>
      <c r="B485" s="73" t="s">
        <v>282</v>
      </c>
      <c r="C485" s="28">
        <v>0.72</v>
      </c>
      <c r="D485" s="75" t="s">
        <v>28</v>
      </c>
      <c r="E485" s="81"/>
      <c r="F485" s="52">
        <f t="shared" si="23"/>
        <v>0</v>
      </c>
      <c r="G485" s="27"/>
      <c r="H485" s="78"/>
    </row>
    <row r="486" spans="1:8" s="79" customFormat="1" x14ac:dyDescent="0.25">
      <c r="A486" s="48" t="s">
        <v>79</v>
      </c>
      <c r="B486" s="73" t="s">
        <v>283</v>
      </c>
      <c r="C486" s="28">
        <v>12.16</v>
      </c>
      <c r="D486" s="75" t="s">
        <v>28</v>
      </c>
      <c r="E486" s="81"/>
      <c r="F486" s="52">
        <f t="shared" si="23"/>
        <v>0</v>
      </c>
      <c r="G486" s="27"/>
      <c r="H486" s="78"/>
    </row>
    <row r="487" spans="1:8" s="79" customFormat="1" x14ac:dyDescent="0.25">
      <c r="A487" s="48" t="s">
        <v>81</v>
      </c>
      <c r="B487" s="73" t="s">
        <v>284</v>
      </c>
      <c r="C487" s="28">
        <v>4.34</v>
      </c>
      <c r="D487" s="75" t="s">
        <v>28</v>
      </c>
      <c r="E487" s="81"/>
      <c r="F487" s="52">
        <f t="shared" si="23"/>
        <v>0</v>
      </c>
      <c r="G487" s="27"/>
      <c r="H487" s="78"/>
    </row>
    <row r="488" spans="1:8" s="79" customFormat="1" x14ac:dyDescent="0.25">
      <c r="A488" s="48" t="s">
        <v>83</v>
      </c>
      <c r="B488" s="73" t="s">
        <v>285</v>
      </c>
      <c r="C488" s="28">
        <v>7.8</v>
      </c>
      <c r="D488" s="75" t="s">
        <v>28</v>
      </c>
      <c r="E488" s="81"/>
      <c r="F488" s="52">
        <f t="shared" si="23"/>
        <v>0</v>
      </c>
      <c r="G488" s="27"/>
      <c r="H488" s="78"/>
    </row>
    <row r="489" spans="1:8" s="79" customFormat="1" x14ac:dyDescent="0.25">
      <c r="A489" s="48" t="s">
        <v>85</v>
      </c>
      <c r="B489" s="73" t="s">
        <v>286</v>
      </c>
      <c r="C489" s="28">
        <v>8.15</v>
      </c>
      <c r="D489" s="75" t="s">
        <v>28</v>
      </c>
      <c r="E489" s="81"/>
      <c r="F489" s="52">
        <f t="shared" si="23"/>
        <v>0</v>
      </c>
      <c r="G489" s="27"/>
      <c r="H489" s="78"/>
    </row>
    <row r="490" spans="1:8" s="79" customFormat="1" ht="18.75" customHeight="1" x14ac:dyDescent="0.25">
      <c r="A490" s="48" t="s">
        <v>87</v>
      </c>
      <c r="B490" s="73" t="s">
        <v>287</v>
      </c>
      <c r="C490" s="28">
        <v>5.92</v>
      </c>
      <c r="D490" s="75" t="s">
        <v>28</v>
      </c>
      <c r="E490" s="81"/>
      <c r="F490" s="52">
        <f t="shared" si="23"/>
        <v>0</v>
      </c>
      <c r="G490" s="27"/>
      <c r="H490" s="78"/>
    </row>
    <row r="491" spans="1:8" s="79" customFormat="1" x14ac:dyDescent="0.25">
      <c r="A491" s="48" t="s">
        <v>89</v>
      </c>
      <c r="B491" s="73" t="s">
        <v>288</v>
      </c>
      <c r="C491" s="28">
        <v>1.93</v>
      </c>
      <c r="D491" s="75" t="s">
        <v>28</v>
      </c>
      <c r="E491" s="81"/>
      <c r="F491" s="52">
        <f t="shared" si="23"/>
        <v>0</v>
      </c>
      <c r="G491" s="27"/>
      <c r="H491" s="78"/>
    </row>
    <row r="492" spans="1:8" s="79" customFormat="1" x14ac:dyDescent="0.25">
      <c r="A492" s="23" t="s">
        <v>91</v>
      </c>
      <c r="B492" s="73" t="s">
        <v>289</v>
      </c>
      <c r="C492" s="28">
        <v>3.86</v>
      </c>
      <c r="D492" s="75" t="s">
        <v>28</v>
      </c>
      <c r="E492" s="81"/>
      <c r="F492" s="52">
        <f t="shared" si="23"/>
        <v>0</v>
      </c>
      <c r="G492" s="27"/>
      <c r="H492" s="78"/>
    </row>
    <row r="493" spans="1:8" s="79" customFormat="1" x14ac:dyDescent="0.25">
      <c r="A493" s="23" t="s">
        <v>93</v>
      </c>
      <c r="B493" s="73" t="s">
        <v>290</v>
      </c>
      <c r="C493" s="28">
        <v>2.62</v>
      </c>
      <c r="D493" s="75" t="s">
        <v>28</v>
      </c>
      <c r="E493" s="81"/>
      <c r="F493" s="52">
        <f t="shared" si="23"/>
        <v>0</v>
      </c>
      <c r="G493" s="27"/>
      <c r="H493" s="78"/>
    </row>
    <row r="494" spans="1:8" s="79" customFormat="1" x14ac:dyDescent="0.25">
      <c r="A494" s="23" t="s">
        <v>95</v>
      </c>
      <c r="B494" s="73" t="s">
        <v>291</v>
      </c>
      <c r="C494" s="28">
        <v>1.31</v>
      </c>
      <c r="D494" s="75" t="s">
        <v>28</v>
      </c>
      <c r="E494" s="81"/>
      <c r="F494" s="52">
        <f t="shared" si="23"/>
        <v>0</v>
      </c>
      <c r="G494" s="27"/>
      <c r="H494" s="78"/>
    </row>
    <row r="495" spans="1:8" s="79" customFormat="1" x14ac:dyDescent="0.25">
      <c r="A495" s="23" t="s">
        <v>97</v>
      </c>
      <c r="B495" s="73" t="s">
        <v>292</v>
      </c>
      <c r="C495" s="28">
        <v>1.93</v>
      </c>
      <c r="D495" s="75" t="s">
        <v>28</v>
      </c>
      <c r="E495" s="81"/>
      <c r="F495" s="52">
        <f t="shared" si="23"/>
        <v>0</v>
      </c>
      <c r="G495" s="27"/>
      <c r="H495" s="78"/>
    </row>
    <row r="496" spans="1:8" s="79" customFormat="1" x14ac:dyDescent="0.25">
      <c r="A496" s="23" t="s">
        <v>99</v>
      </c>
      <c r="B496" s="73" t="s">
        <v>293</v>
      </c>
      <c r="C496" s="28">
        <v>1.93</v>
      </c>
      <c r="D496" s="75" t="s">
        <v>28</v>
      </c>
      <c r="E496" s="81"/>
      <c r="F496" s="52">
        <f t="shared" si="23"/>
        <v>0</v>
      </c>
      <c r="G496" s="27"/>
      <c r="H496" s="78"/>
    </row>
    <row r="497" spans="1:12" s="79" customFormat="1" ht="30" x14ac:dyDescent="0.25">
      <c r="A497" s="23" t="s">
        <v>101</v>
      </c>
      <c r="B497" s="73" t="s">
        <v>294</v>
      </c>
      <c r="C497" s="28">
        <v>0.2</v>
      </c>
      <c r="D497" s="75" t="s">
        <v>28</v>
      </c>
      <c r="E497" s="81"/>
      <c r="F497" s="52">
        <f t="shared" si="23"/>
        <v>0</v>
      </c>
      <c r="G497" s="27"/>
      <c r="H497" s="78"/>
    </row>
    <row r="498" spans="1:12" s="79" customFormat="1" ht="30" x14ac:dyDescent="0.25">
      <c r="A498" s="23" t="s">
        <v>103</v>
      </c>
      <c r="B498" s="73" t="s">
        <v>295</v>
      </c>
      <c r="C498" s="28">
        <v>0.23</v>
      </c>
      <c r="D498" s="75" t="s">
        <v>28</v>
      </c>
      <c r="E498" s="81"/>
      <c r="F498" s="52">
        <f t="shared" si="23"/>
        <v>0</v>
      </c>
      <c r="G498" s="27"/>
      <c r="H498" s="78"/>
    </row>
    <row r="499" spans="1:12" s="79" customFormat="1" ht="30" x14ac:dyDescent="0.25">
      <c r="A499" s="23" t="s">
        <v>105</v>
      </c>
      <c r="B499" s="73" t="s">
        <v>296</v>
      </c>
      <c r="C499" s="28">
        <v>0.57999999999999996</v>
      </c>
      <c r="D499" s="75" t="s">
        <v>28</v>
      </c>
      <c r="E499" s="81"/>
      <c r="F499" s="52">
        <f t="shared" si="23"/>
        <v>0</v>
      </c>
      <c r="G499" s="27"/>
      <c r="H499" s="78"/>
    </row>
    <row r="500" spans="1:12" s="79" customFormat="1" ht="30" x14ac:dyDescent="0.25">
      <c r="A500" s="23" t="s">
        <v>107</v>
      </c>
      <c r="B500" s="73" t="s">
        <v>297</v>
      </c>
      <c r="C500" s="28">
        <v>0.62</v>
      </c>
      <c r="D500" s="75" t="s">
        <v>28</v>
      </c>
      <c r="E500" s="81"/>
      <c r="F500" s="52">
        <f t="shared" si="23"/>
        <v>0</v>
      </c>
      <c r="G500" s="27"/>
      <c r="H500" s="78"/>
    </row>
    <row r="501" spans="1:12" s="79" customFormat="1" ht="30" x14ac:dyDescent="0.25">
      <c r="A501" s="23" t="s">
        <v>109</v>
      </c>
      <c r="B501" s="73" t="s">
        <v>298</v>
      </c>
      <c r="C501" s="28">
        <v>0.32</v>
      </c>
      <c r="D501" s="75" t="s">
        <v>28</v>
      </c>
      <c r="E501" s="81"/>
      <c r="F501" s="52">
        <f t="shared" si="23"/>
        <v>0</v>
      </c>
      <c r="G501" s="27"/>
      <c r="H501" s="78"/>
    </row>
    <row r="502" spans="1:12" s="79" customFormat="1" ht="30" x14ac:dyDescent="0.25">
      <c r="A502" s="23" t="s">
        <v>111</v>
      </c>
      <c r="B502" s="73" t="s">
        <v>299</v>
      </c>
      <c r="C502" s="28">
        <v>0.19</v>
      </c>
      <c r="D502" s="75" t="s">
        <v>28</v>
      </c>
      <c r="E502" s="81"/>
      <c r="F502" s="52">
        <f t="shared" si="23"/>
        <v>0</v>
      </c>
      <c r="G502" s="27"/>
      <c r="H502" s="78"/>
    </row>
    <row r="503" spans="1:12" s="79" customFormat="1" ht="30" x14ac:dyDescent="0.25">
      <c r="A503" s="23" t="s">
        <v>300</v>
      </c>
      <c r="B503" s="73" t="s">
        <v>301</v>
      </c>
      <c r="C503" s="28">
        <v>0.75</v>
      </c>
      <c r="D503" s="75" t="s">
        <v>28</v>
      </c>
      <c r="E503" s="81"/>
      <c r="F503" s="52">
        <f t="shared" si="23"/>
        <v>0</v>
      </c>
      <c r="G503" s="27"/>
      <c r="H503" s="78"/>
    </row>
    <row r="504" spans="1:12" s="79" customFormat="1" ht="32.25" customHeight="1" x14ac:dyDescent="0.25">
      <c r="A504" s="23" t="s">
        <v>113</v>
      </c>
      <c r="B504" s="73" t="s">
        <v>302</v>
      </c>
      <c r="C504" s="28">
        <v>3.15</v>
      </c>
      <c r="D504" s="75" t="s">
        <v>28</v>
      </c>
      <c r="E504" s="81"/>
      <c r="F504" s="52">
        <f t="shared" si="23"/>
        <v>0</v>
      </c>
      <c r="G504" s="27"/>
      <c r="H504" s="78"/>
    </row>
    <row r="505" spans="1:12" s="79" customFormat="1" x14ac:dyDescent="0.25">
      <c r="A505" s="23" t="s">
        <v>115</v>
      </c>
      <c r="B505" s="73" t="s">
        <v>122</v>
      </c>
      <c r="C505" s="28">
        <v>14.16</v>
      </c>
      <c r="D505" s="75" t="s">
        <v>28</v>
      </c>
      <c r="E505" s="81"/>
      <c r="F505" s="52">
        <f t="shared" si="23"/>
        <v>0</v>
      </c>
      <c r="G505" s="27"/>
      <c r="H505" s="78"/>
    </row>
    <row r="506" spans="1:12" s="79" customFormat="1" x14ac:dyDescent="0.25">
      <c r="A506" s="23" t="s">
        <v>117</v>
      </c>
      <c r="B506" s="73" t="s">
        <v>124</v>
      </c>
      <c r="C506" s="28">
        <v>2.6</v>
      </c>
      <c r="D506" s="75" t="s">
        <v>28</v>
      </c>
      <c r="E506" s="81"/>
      <c r="F506" s="52">
        <f t="shared" si="23"/>
        <v>0</v>
      </c>
      <c r="G506" s="27"/>
      <c r="H506" s="78"/>
    </row>
    <row r="507" spans="1:12" s="79" customFormat="1" x14ac:dyDescent="0.25">
      <c r="A507" s="23" t="s">
        <v>119</v>
      </c>
      <c r="B507" s="73" t="s">
        <v>126</v>
      </c>
      <c r="C507" s="28">
        <v>4.67</v>
      </c>
      <c r="D507" s="75" t="s">
        <v>28</v>
      </c>
      <c r="E507" s="76"/>
      <c r="F507" s="52">
        <f t="shared" si="23"/>
        <v>0</v>
      </c>
      <c r="G507" s="27"/>
      <c r="H507" s="78"/>
    </row>
    <row r="508" spans="1:12" s="79" customFormat="1" ht="15" customHeight="1" x14ac:dyDescent="0.25">
      <c r="A508" s="23" t="s">
        <v>121</v>
      </c>
      <c r="B508" s="73" t="s">
        <v>303</v>
      </c>
      <c r="C508" s="28">
        <v>8.6199999999999992</v>
      </c>
      <c r="D508" s="75" t="s">
        <v>28</v>
      </c>
      <c r="E508" s="81"/>
      <c r="F508" s="52">
        <f t="shared" si="23"/>
        <v>0</v>
      </c>
      <c r="G508" s="27"/>
      <c r="H508" s="78"/>
    </row>
    <row r="509" spans="1:12" s="79" customFormat="1" x14ac:dyDescent="0.25">
      <c r="A509" s="23" t="s">
        <v>123</v>
      </c>
      <c r="B509" s="73" t="s">
        <v>132</v>
      </c>
      <c r="C509" s="28">
        <v>139.76</v>
      </c>
      <c r="D509" s="75" t="s">
        <v>28</v>
      </c>
      <c r="E509" s="81"/>
      <c r="F509" s="52">
        <f t="shared" si="23"/>
        <v>0</v>
      </c>
      <c r="G509" s="55">
        <f>SUM(F465:F509)</f>
        <v>0</v>
      </c>
      <c r="H509" s="78"/>
    </row>
    <row r="510" spans="1:12" s="79" customFormat="1" x14ac:dyDescent="0.25">
      <c r="A510" s="23"/>
      <c r="B510" s="73"/>
      <c r="C510" s="28"/>
      <c r="D510" s="75"/>
      <c r="E510" s="143"/>
      <c r="F510" s="28"/>
      <c r="G510" s="27"/>
      <c r="H510" s="78"/>
    </row>
    <row r="511" spans="1:12" x14ac:dyDescent="0.25">
      <c r="A511" s="68" t="s">
        <v>133</v>
      </c>
      <c r="B511" s="88" t="s">
        <v>134</v>
      </c>
      <c r="C511" s="53"/>
      <c r="D511" s="89"/>
      <c r="E511" s="53"/>
      <c r="F511" s="71"/>
      <c r="G511" s="72"/>
      <c r="H511" s="9"/>
      <c r="J511" s="9"/>
      <c r="K511" s="9"/>
      <c r="L511" s="9"/>
    </row>
    <row r="512" spans="1:12" s="79" customFormat="1" ht="45" x14ac:dyDescent="0.25">
      <c r="A512" s="23" t="s">
        <v>15</v>
      </c>
      <c r="B512" s="73" t="s">
        <v>135</v>
      </c>
      <c r="C512" s="74">
        <v>353.88</v>
      </c>
      <c r="D512" s="75" t="s">
        <v>25</v>
      </c>
      <c r="E512" s="76"/>
      <c r="F512" s="52">
        <f t="shared" ref="F512:F517" si="24">C512*E512</f>
        <v>0</v>
      </c>
      <c r="G512" s="77"/>
      <c r="H512" s="78"/>
    </row>
    <row r="513" spans="1:12" s="79" customFormat="1" ht="45" x14ac:dyDescent="0.25">
      <c r="A513" s="23" t="s">
        <v>18</v>
      </c>
      <c r="B513" s="73" t="s">
        <v>136</v>
      </c>
      <c r="C513" s="74">
        <v>442.06</v>
      </c>
      <c r="D513" s="75" t="s">
        <v>25</v>
      </c>
      <c r="E513" s="76"/>
      <c r="F513" s="52">
        <f t="shared" si="24"/>
        <v>0</v>
      </c>
      <c r="G513" s="77"/>
      <c r="H513" s="78"/>
    </row>
    <row r="514" spans="1:12" s="79" customFormat="1" ht="46.5" customHeight="1" x14ac:dyDescent="0.25">
      <c r="A514" s="23" t="s">
        <v>21</v>
      </c>
      <c r="B514" s="73" t="s">
        <v>137</v>
      </c>
      <c r="C514" s="74">
        <v>11</v>
      </c>
      <c r="D514" s="75" t="s">
        <v>25</v>
      </c>
      <c r="E514" s="76"/>
      <c r="F514" s="52">
        <f t="shared" si="24"/>
        <v>0</v>
      </c>
      <c r="G514" s="77"/>
      <c r="H514" s="78"/>
    </row>
    <row r="515" spans="1:12" s="79" customFormat="1" ht="46.5" customHeight="1" x14ac:dyDescent="0.25">
      <c r="A515" s="23" t="s">
        <v>23</v>
      </c>
      <c r="B515" s="73" t="s">
        <v>304</v>
      </c>
      <c r="C515" s="74">
        <v>127.2</v>
      </c>
      <c r="D515" s="75" t="s">
        <v>25</v>
      </c>
      <c r="E515" s="76"/>
      <c r="F515" s="52">
        <f t="shared" si="24"/>
        <v>0</v>
      </c>
      <c r="G515" s="77"/>
      <c r="H515" s="78"/>
    </row>
    <row r="516" spans="1:12" s="79" customFormat="1" ht="30" customHeight="1" x14ac:dyDescent="0.25">
      <c r="A516" s="23" t="s">
        <v>26</v>
      </c>
      <c r="B516" s="73" t="s">
        <v>138</v>
      </c>
      <c r="C516" s="74">
        <v>36.47</v>
      </c>
      <c r="D516" s="75" t="s">
        <v>25</v>
      </c>
      <c r="E516" s="76"/>
      <c r="F516" s="52">
        <f t="shared" si="24"/>
        <v>0</v>
      </c>
      <c r="G516" s="77"/>
      <c r="H516" s="78"/>
    </row>
    <row r="517" spans="1:12" s="79" customFormat="1" ht="30.75" customHeight="1" x14ac:dyDescent="0.25">
      <c r="A517" s="23" t="s">
        <v>29</v>
      </c>
      <c r="B517" s="73" t="s">
        <v>139</v>
      </c>
      <c r="C517" s="74">
        <v>70.400000000000006</v>
      </c>
      <c r="D517" s="75" t="s">
        <v>25</v>
      </c>
      <c r="E517" s="76"/>
      <c r="F517" s="52">
        <f t="shared" si="24"/>
        <v>0</v>
      </c>
      <c r="G517" s="122">
        <f>SUM(F512:F517)</f>
        <v>0</v>
      </c>
      <c r="H517" s="78"/>
    </row>
    <row r="518" spans="1:12" x14ac:dyDescent="0.25">
      <c r="A518" s="82"/>
      <c r="B518" s="90"/>
      <c r="C518" s="53"/>
      <c r="D518" s="70"/>
      <c r="E518" s="53"/>
      <c r="F518" s="71"/>
      <c r="G518" s="72"/>
      <c r="H518" s="87"/>
      <c r="J518" s="9"/>
      <c r="K518" s="9"/>
      <c r="L518" s="9"/>
    </row>
    <row r="519" spans="1:12" s="79" customFormat="1" x14ac:dyDescent="0.25">
      <c r="A519" s="91" t="s">
        <v>141</v>
      </c>
      <c r="B519" s="92" t="s">
        <v>142</v>
      </c>
      <c r="C519" s="74"/>
      <c r="D519" s="75"/>
      <c r="E519" s="76"/>
      <c r="F519" s="74"/>
      <c r="G519" s="77"/>
      <c r="H519" s="78"/>
    </row>
    <row r="520" spans="1:12" s="79" customFormat="1" ht="30" x14ac:dyDescent="0.25">
      <c r="A520" s="23" t="s">
        <v>15</v>
      </c>
      <c r="B520" s="73" t="s">
        <v>143</v>
      </c>
      <c r="C520" s="74">
        <v>811.41</v>
      </c>
      <c r="D520" s="75" t="s">
        <v>25</v>
      </c>
      <c r="E520" s="76"/>
      <c r="F520" s="52">
        <f t="shared" ref="F520:F528" si="25">C520*E520</f>
        <v>0</v>
      </c>
      <c r="G520" s="77"/>
      <c r="H520" s="78"/>
    </row>
    <row r="521" spans="1:12" s="79" customFormat="1" ht="30" x14ac:dyDescent="0.25">
      <c r="A521" s="23" t="s">
        <v>18</v>
      </c>
      <c r="B521" s="73" t="s">
        <v>144</v>
      </c>
      <c r="C521" s="74">
        <v>22</v>
      </c>
      <c r="D521" s="75" t="s">
        <v>25</v>
      </c>
      <c r="E521" s="76"/>
      <c r="F521" s="52">
        <f t="shared" si="25"/>
        <v>0</v>
      </c>
      <c r="G521" s="77"/>
      <c r="H521" s="78"/>
    </row>
    <row r="522" spans="1:12" s="79" customFormat="1" ht="30" x14ac:dyDescent="0.25">
      <c r="A522" s="23" t="s">
        <v>21</v>
      </c>
      <c r="B522" s="73" t="s">
        <v>146</v>
      </c>
      <c r="C522" s="74">
        <v>146.02000000000001</v>
      </c>
      <c r="D522" s="75" t="s">
        <v>25</v>
      </c>
      <c r="E522" s="76"/>
      <c r="F522" s="52">
        <f t="shared" si="25"/>
        <v>0</v>
      </c>
      <c r="G522" s="77"/>
      <c r="H522" s="78"/>
    </row>
    <row r="523" spans="1:12" s="79" customFormat="1" ht="30" x14ac:dyDescent="0.25">
      <c r="A523" s="23" t="s">
        <v>23</v>
      </c>
      <c r="B523" s="93" t="s">
        <v>147</v>
      </c>
      <c r="C523" s="74">
        <v>1522.08</v>
      </c>
      <c r="D523" s="75" t="s">
        <v>25</v>
      </c>
      <c r="E523" s="76"/>
      <c r="F523" s="52">
        <f t="shared" si="25"/>
        <v>0</v>
      </c>
      <c r="G523" s="77"/>
      <c r="H523" s="78"/>
    </row>
    <row r="524" spans="1:12" s="79" customFormat="1" ht="30" x14ac:dyDescent="0.25">
      <c r="A524" s="23" t="s">
        <v>26</v>
      </c>
      <c r="B524" s="93" t="s">
        <v>148</v>
      </c>
      <c r="C524" s="74">
        <v>1522.08</v>
      </c>
      <c r="D524" s="75" t="s">
        <v>25</v>
      </c>
      <c r="E524" s="76"/>
      <c r="F524" s="52">
        <f t="shared" si="25"/>
        <v>0</v>
      </c>
      <c r="G524" s="77"/>
      <c r="H524" s="78"/>
    </row>
    <row r="525" spans="1:12" s="79" customFormat="1" ht="30" x14ac:dyDescent="0.25">
      <c r="A525" s="23" t="s">
        <v>29</v>
      </c>
      <c r="B525" s="93" t="s">
        <v>245</v>
      </c>
      <c r="C525" s="74">
        <v>62.14</v>
      </c>
      <c r="D525" s="75" t="s">
        <v>25</v>
      </c>
      <c r="E525" s="76"/>
      <c r="F525" s="52">
        <f t="shared" si="25"/>
        <v>0</v>
      </c>
      <c r="G525" s="77"/>
      <c r="H525" s="78"/>
    </row>
    <row r="526" spans="1:12" s="79" customFormat="1" ht="30" x14ac:dyDescent="0.25">
      <c r="A526" s="23" t="s">
        <v>31</v>
      </c>
      <c r="B526" s="93" t="s">
        <v>246</v>
      </c>
      <c r="C526" s="74">
        <v>62.14</v>
      </c>
      <c r="D526" s="75" t="s">
        <v>25</v>
      </c>
      <c r="E526" s="76"/>
      <c r="F526" s="52">
        <f t="shared" si="25"/>
        <v>0</v>
      </c>
      <c r="G526" s="77"/>
      <c r="H526" s="78"/>
    </row>
    <row r="527" spans="1:12" s="79" customFormat="1" x14ac:dyDescent="0.25">
      <c r="A527" s="23" t="s">
        <v>33</v>
      </c>
      <c r="B527" s="73" t="s">
        <v>151</v>
      </c>
      <c r="C527" s="74">
        <v>1805.42</v>
      </c>
      <c r="D527" s="75" t="s">
        <v>20</v>
      </c>
      <c r="E527" s="76"/>
      <c r="F527" s="52">
        <f t="shared" si="25"/>
        <v>0</v>
      </c>
      <c r="G527" s="77"/>
      <c r="H527" s="78"/>
    </row>
    <row r="528" spans="1:12" s="79" customFormat="1" x14ac:dyDescent="0.25">
      <c r="A528" s="23" t="s">
        <v>53</v>
      </c>
      <c r="B528" s="73" t="s">
        <v>152</v>
      </c>
      <c r="C528" s="74">
        <v>254.8</v>
      </c>
      <c r="D528" s="75" t="s">
        <v>20</v>
      </c>
      <c r="E528" s="76"/>
      <c r="F528" s="52">
        <f t="shared" si="25"/>
        <v>0</v>
      </c>
      <c r="G528" s="122">
        <f>SUM(F520:F528)</f>
        <v>0</v>
      </c>
      <c r="H528" s="78"/>
    </row>
    <row r="529" spans="1:11" s="79" customFormat="1" x14ac:dyDescent="0.25">
      <c r="A529" s="23"/>
      <c r="B529" s="94"/>
      <c r="C529" s="74"/>
      <c r="D529" s="95"/>
      <c r="E529" s="77"/>
      <c r="F529" s="77"/>
      <c r="G529" s="77"/>
      <c r="H529" s="78"/>
    </row>
    <row r="530" spans="1:11" s="79" customFormat="1" x14ac:dyDescent="0.25">
      <c r="A530" s="91" t="s">
        <v>153</v>
      </c>
      <c r="B530" s="92" t="s">
        <v>154</v>
      </c>
      <c r="C530" s="74"/>
      <c r="D530" s="75"/>
      <c r="E530" s="76"/>
      <c r="F530" s="74"/>
      <c r="G530" s="77"/>
      <c r="H530" s="78"/>
    </row>
    <row r="531" spans="1:11" s="79" customFormat="1" ht="30" x14ac:dyDescent="0.25">
      <c r="A531" s="23" t="s">
        <v>15</v>
      </c>
      <c r="B531" s="93" t="s">
        <v>155</v>
      </c>
      <c r="C531" s="74">
        <v>720.79</v>
      </c>
      <c r="D531" s="75" t="s">
        <v>25</v>
      </c>
      <c r="E531" s="76"/>
      <c r="F531" s="52">
        <f t="shared" ref="F531:F535" si="26">C531*E531</f>
        <v>0</v>
      </c>
      <c r="G531" s="96"/>
      <c r="H531" s="78"/>
    </row>
    <row r="532" spans="1:11" s="79" customFormat="1" ht="45" x14ac:dyDescent="0.25">
      <c r="A532" s="23" t="s">
        <v>18</v>
      </c>
      <c r="B532" s="93" t="s">
        <v>305</v>
      </c>
      <c r="C532" s="74">
        <v>209.68</v>
      </c>
      <c r="D532" s="75" t="s">
        <v>25</v>
      </c>
      <c r="E532" s="76"/>
      <c r="F532" s="52">
        <f t="shared" si="26"/>
        <v>0</v>
      </c>
      <c r="G532" s="109"/>
      <c r="H532" s="78"/>
    </row>
    <row r="533" spans="1:11" s="79" customFormat="1" ht="30" x14ac:dyDescent="0.25">
      <c r="A533" s="23" t="s">
        <v>21</v>
      </c>
      <c r="B533" s="93" t="s">
        <v>306</v>
      </c>
      <c r="C533" s="74">
        <v>139.87</v>
      </c>
      <c r="D533" s="75" t="s">
        <v>20</v>
      </c>
      <c r="E533" s="76"/>
      <c r="F533" s="52">
        <f t="shared" si="26"/>
        <v>0</v>
      </c>
      <c r="G533" s="77"/>
      <c r="H533" s="78"/>
    </row>
    <row r="534" spans="1:11" s="79" customFormat="1" ht="45" x14ac:dyDescent="0.25">
      <c r="A534" s="23" t="s">
        <v>23</v>
      </c>
      <c r="B534" s="93" t="s">
        <v>307</v>
      </c>
      <c r="C534" s="28">
        <v>504.89</v>
      </c>
      <c r="D534" s="75" t="s">
        <v>25</v>
      </c>
      <c r="E534" s="81"/>
      <c r="F534" s="52">
        <f t="shared" si="26"/>
        <v>0</v>
      </c>
      <c r="G534" s="61"/>
      <c r="H534" s="78"/>
    </row>
    <row r="535" spans="1:11" s="79" customFormat="1" ht="60" x14ac:dyDescent="0.25">
      <c r="A535" s="23" t="s">
        <v>26</v>
      </c>
      <c r="B535" s="93" t="s">
        <v>156</v>
      </c>
      <c r="C535" s="28">
        <v>196.54</v>
      </c>
      <c r="D535" s="75" t="s">
        <v>25</v>
      </c>
      <c r="E535" s="81"/>
      <c r="F535" s="52">
        <f t="shared" si="26"/>
        <v>0</v>
      </c>
      <c r="G535" s="122">
        <f>SUM(F531:F535)</f>
        <v>0</v>
      </c>
      <c r="H535" s="78"/>
    </row>
    <row r="536" spans="1:11" s="79" customFormat="1" x14ac:dyDescent="0.25">
      <c r="A536" s="23"/>
      <c r="B536" s="93"/>
      <c r="C536" s="74"/>
      <c r="D536" s="75"/>
      <c r="E536" s="76"/>
      <c r="F536" s="97"/>
      <c r="G536" s="77"/>
      <c r="H536" s="78"/>
    </row>
    <row r="537" spans="1:11" s="106" customFormat="1" ht="18" customHeight="1" x14ac:dyDescent="0.25">
      <c r="A537" s="68" t="s">
        <v>158</v>
      </c>
      <c r="B537" s="98" t="s">
        <v>159</v>
      </c>
      <c r="C537" s="99"/>
      <c r="D537" s="100"/>
      <c r="E537" s="81"/>
      <c r="F537" s="101"/>
      <c r="G537" s="102"/>
      <c r="H537" s="103"/>
      <c r="I537" s="103"/>
      <c r="J537" s="104"/>
      <c r="K537" s="105"/>
    </row>
    <row r="538" spans="1:11" s="106" customFormat="1" ht="30" x14ac:dyDescent="0.25">
      <c r="A538" s="48" t="s">
        <v>160</v>
      </c>
      <c r="B538" s="93" t="s">
        <v>161</v>
      </c>
      <c r="C538" s="99">
        <v>246.8</v>
      </c>
      <c r="D538" s="26" t="s">
        <v>25</v>
      </c>
      <c r="E538" s="81"/>
      <c r="F538" s="52">
        <f t="shared" ref="F538" si="27">C538*E538</f>
        <v>0</v>
      </c>
      <c r="G538" s="102">
        <f>SUM(F538)</f>
        <v>0</v>
      </c>
      <c r="H538" s="139"/>
      <c r="I538" s="99"/>
      <c r="J538" s="26"/>
      <c r="K538" s="105"/>
    </row>
    <row r="539" spans="1:11" s="79" customFormat="1" x14ac:dyDescent="0.25">
      <c r="A539" s="23"/>
      <c r="B539" s="93"/>
      <c r="C539" s="74"/>
      <c r="D539" s="75"/>
      <c r="E539" s="76"/>
      <c r="F539" s="97"/>
      <c r="G539" s="77"/>
      <c r="H539" s="78"/>
    </row>
    <row r="540" spans="1:11" s="79" customFormat="1" x14ac:dyDescent="0.25">
      <c r="A540" s="91" t="s">
        <v>162</v>
      </c>
      <c r="B540" s="92" t="s">
        <v>163</v>
      </c>
      <c r="C540" s="74"/>
      <c r="D540" s="75"/>
      <c r="E540" s="76"/>
      <c r="F540" s="74"/>
      <c r="G540" s="77"/>
      <c r="H540" s="78"/>
    </row>
    <row r="541" spans="1:11" s="79" customFormat="1" ht="30" x14ac:dyDescent="0.25">
      <c r="A541" s="23" t="s">
        <v>15</v>
      </c>
      <c r="B541" s="93" t="s">
        <v>164</v>
      </c>
      <c r="C541" s="74">
        <v>878.97</v>
      </c>
      <c r="D541" s="75" t="s">
        <v>25</v>
      </c>
      <c r="E541" s="76"/>
      <c r="F541" s="52">
        <f t="shared" ref="F541:F547" si="28">C541*E541</f>
        <v>0</v>
      </c>
      <c r="G541" s="96"/>
      <c r="H541" s="78"/>
    </row>
    <row r="542" spans="1:11" s="79" customFormat="1" ht="45" x14ac:dyDescent="0.25">
      <c r="A542" s="23" t="s">
        <v>18</v>
      </c>
      <c r="B542" s="73" t="s">
        <v>165</v>
      </c>
      <c r="C542" s="74">
        <v>974.74</v>
      </c>
      <c r="D542" s="75" t="s">
        <v>25</v>
      </c>
      <c r="E542" s="76"/>
      <c r="F542" s="52">
        <f t="shared" si="28"/>
        <v>0</v>
      </c>
      <c r="G542" s="77"/>
      <c r="H542" s="78"/>
    </row>
    <row r="543" spans="1:11" s="79" customFormat="1" x14ac:dyDescent="0.25">
      <c r="A543" s="23" t="s">
        <v>21</v>
      </c>
      <c r="B543" s="73" t="s">
        <v>166</v>
      </c>
      <c r="C543" s="74">
        <v>210.74</v>
      </c>
      <c r="D543" s="75" t="s">
        <v>20</v>
      </c>
      <c r="E543" s="76"/>
      <c r="F543" s="52">
        <f t="shared" si="28"/>
        <v>0</v>
      </c>
      <c r="G543" s="77"/>
      <c r="H543" s="78"/>
    </row>
    <row r="544" spans="1:11" s="79" customFormat="1" x14ac:dyDescent="0.25">
      <c r="A544" s="23" t="s">
        <v>23</v>
      </c>
      <c r="B544" s="73" t="s">
        <v>167</v>
      </c>
      <c r="C544" s="74">
        <v>28.69</v>
      </c>
      <c r="D544" s="75" t="s">
        <v>20</v>
      </c>
      <c r="E544" s="76"/>
      <c r="F544" s="52">
        <f t="shared" si="28"/>
        <v>0</v>
      </c>
      <c r="G544" s="109"/>
      <c r="H544" s="78"/>
    </row>
    <row r="545" spans="1:8" s="79" customFormat="1" x14ac:dyDescent="0.25">
      <c r="A545" s="23" t="s">
        <v>26</v>
      </c>
      <c r="B545" s="73" t="s">
        <v>308</v>
      </c>
      <c r="C545" s="74">
        <v>182.05</v>
      </c>
      <c r="D545" s="75" t="s">
        <v>20</v>
      </c>
      <c r="E545" s="76"/>
      <c r="F545" s="52">
        <f t="shared" si="28"/>
        <v>0</v>
      </c>
      <c r="G545" s="77"/>
      <c r="H545" s="78"/>
    </row>
    <row r="546" spans="1:8" s="79" customFormat="1" ht="30" x14ac:dyDescent="0.25">
      <c r="A546" s="23" t="s">
        <v>29</v>
      </c>
      <c r="B546" s="93" t="s">
        <v>309</v>
      </c>
      <c r="C546" s="28">
        <v>48.59</v>
      </c>
      <c r="D546" s="75" t="s">
        <v>25</v>
      </c>
      <c r="E546" s="81"/>
      <c r="F546" s="52">
        <f t="shared" si="28"/>
        <v>0</v>
      </c>
      <c r="G546" s="61"/>
      <c r="H546" s="78"/>
    </row>
    <row r="547" spans="1:8" s="79" customFormat="1" ht="30" x14ac:dyDescent="0.25">
      <c r="A547" s="23" t="s">
        <v>31</v>
      </c>
      <c r="B547" s="73" t="s">
        <v>310</v>
      </c>
      <c r="C547" s="28">
        <v>48.59</v>
      </c>
      <c r="D547" s="75" t="s">
        <v>25</v>
      </c>
      <c r="E547" s="76"/>
      <c r="F547" s="52">
        <f t="shared" si="28"/>
        <v>0</v>
      </c>
      <c r="G547" s="122">
        <f>SUM(F541:F547)</f>
        <v>0</v>
      </c>
      <c r="H547" s="78"/>
    </row>
    <row r="548" spans="1:8" s="79" customFormat="1" x14ac:dyDescent="0.25">
      <c r="A548" s="23"/>
      <c r="B548" s="94"/>
      <c r="C548" s="74"/>
      <c r="D548" s="95"/>
      <c r="E548" s="77"/>
      <c r="F548" s="77"/>
      <c r="G548" s="77"/>
      <c r="H548" s="78"/>
    </row>
    <row r="549" spans="1:8" s="79" customFormat="1" x14ac:dyDescent="0.25">
      <c r="A549" s="91" t="s">
        <v>172</v>
      </c>
      <c r="B549" s="92" t="s">
        <v>173</v>
      </c>
      <c r="C549" s="74"/>
      <c r="D549" s="110"/>
      <c r="E549" s="111"/>
      <c r="F549" s="74"/>
      <c r="G549" s="77"/>
      <c r="H549" s="78"/>
    </row>
    <row r="550" spans="1:8" s="79" customFormat="1" ht="30" x14ac:dyDescent="0.25">
      <c r="A550" s="23" t="s">
        <v>15</v>
      </c>
      <c r="B550" s="73" t="s">
        <v>175</v>
      </c>
      <c r="C550" s="74">
        <v>3</v>
      </c>
      <c r="D550" s="112" t="s">
        <v>17</v>
      </c>
      <c r="E550" s="76"/>
      <c r="F550" s="52">
        <f t="shared" ref="F550:F569" si="29">C550*E550</f>
        <v>0</v>
      </c>
      <c r="G550" s="77"/>
      <c r="H550" s="78"/>
    </row>
    <row r="551" spans="1:8" s="79" customFormat="1" ht="36.75" customHeight="1" x14ac:dyDescent="0.25">
      <c r="A551" s="23" t="s">
        <v>18</v>
      </c>
      <c r="B551" s="73" t="s">
        <v>176</v>
      </c>
      <c r="C551" s="74">
        <v>6</v>
      </c>
      <c r="D551" s="112" t="s">
        <v>17</v>
      </c>
      <c r="E551" s="76"/>
      <c r="F551" s="52">
        <f t="shared" si="29"/>
        <v>0</v>
      </c>
      <c r="G551" s="77"/>
      <c r="H551" s="78"/>
    </row>
    <row r="552" spans="1:8" s="79" customFormat="1" ht="30" x14ac:dyDescent="0.25">
      <c r="A552" s="23" t="s">
        <v>21</v>
      </c>
      <c r="B552" s="73" t="s">
        <v>177</v>
      </c>
      <c r="C552" s="74">
        <v>10</v>
      </c>
      <c r="D552" s="112" t="s">
        <v>17</v>
      </c>
      <c r="E552" s="76"/>
      <c r="F552" s="52">
        <f t="shared" si="29"/>
        <v>0</v>
      </c>
      <c r="G552" s="77"/>
      <c r="H552" s="78"/>
    </row>
    <row r="553" spans="1:8" s="79" customFormat="1" ht="30" x14ac:dyDescent="0.25">
      <c r="A553" s="23" t="s">
        <v>23</v>
      </c>
      <c r="B553" s="73" t="s">
        <v>179</v>
      </c>
      <c r="C553" s="74">
        <v>6</v>
      </c>
      <c r="D553" s="112" t="s">
        <v>17</v>
      </c>
      <c r="E553" s="76"/>
      <c r="F553" s="52">
        <f t="shared" si="29"/>
        <v>0</v>
      </c>
      <c r="G553" s="96"/>
      <c r="H553" s="78"/>
    </row>
    <row r="554" spans="1:8" s="79" customFormat="1" ht="45" x14ac:dyDescent="0.25">
      <c r="A554" s="23" t="s">
        <v>26</v>
      </c>
      <c r="B554" s="73" t="s">
        <v>180</v>
      </c>
      <c r="C554" s="74">
        <v>2</v>
      </c>
      <c r="D554" s="112" t="s">
        <v>17</v>
      </c>
      <c r="E554" s="76"/>
      <c r="F554" s="52">
        <f t="shared" si="29"/>
        <v>0</v>
      </c>
      <c r="G554" s="109"/>
      <c r="H554" s="78"/>
    </row>
    <row r="555" spans="1:8" s="79" customFormat="1" ht="45" x14ac:dyDescent="0.25">
      <c r="A555" s="23" t="s">
        <v>29</v>
      </c>
      <c r="B555" s="73" t="s">
        <v>311</v>
      </c>
      <c r="C555" s="28">
        <v>2</v>
      </c>
      <c r="D555" s="112" t="s">
        <v>17</v>
      </c>
      <c r="E555" s="76"/>
      <c r="F555" s="52">
        <f t="shared" si="29"/>
        <v>0</v>
      </c>
      <c r="G555" s="27"/>
      <c r="H555" s="78"/>
    </row>
    <row r="556" spans="1:8" s="79" customFormat="1" ht="45" x14ac:dyDescent="0.25">
      <c r="A556" s="23" t="s">
        <v>31</v>
      </c>
      <c r="B556" s="73" t="s">
        <v>312</v>
      </c>
      <c r="C556" s="28">
        <v>1</v>
      </c>
      <c r="D556" s="112" t="s">
        <v>17</v>
      </c>
      <c r="E556" s="81"/>
      <c r="F556" s="52">
        <f t="shared" si="29"/>
        <v>0</v>
      </c>
      <c r="G556" s="27"/>
      <c r="H556" s="78"/>
    </row>
    <row r="557" spans="1:8" s="79" customFormat="1" ht="45" x14ac:dyDescent="0.25">
      <c r="A557" s="23" t="s">
        <v>33</v>
      </c>
      <c r="B557" s="73" t="s">
        <v>313</v>
      </c>
      <c r="C557" s="28">
        <v>8</v>
      </c>
      <c r="D557" s="112" t="s">
        <v>17</v>
      </c>
      <c r="E557" s="81"/>
      <c r="F557" s="52">
        <f t="shared" si="29"/>
        <v>0</v>
      </c>
      <c r="G557" s="27"/>
      <c r="H557" s="78"/>
    </row>
    <row r="558" spans="1:8" s="79" customFormat="1" ht="45" x14ac:dyDescent="0.25">
      <c r="A558" s="23" t="s">
        <v>53</v>
      </c>
      <c r="B558" s="73" t="s">
        <v>314</v>
      </c>
      <c r="C558" s="28">
        <v>25</v>
      </c>
      <c r="D558" s="112" t="s">
        <v>17</v>
      </c>
      <c r="E558" s="81"/>
      <c r="F558" s="52">
        <f t="shared" si="29"/>
        <v>0</v>
      </c>
      <c r="G558" s="27"/>
      <c r="H558" s="78"/>
    </row>
    <row r="559" spans="1:8" s="79" customFormat="1" ht="45" x14ac:dyDescent="0.25">
      <c r="A559" s="23" t="s">
        <v>55</v>
      </c>
      <c r="B559" s="73" t="s">
        <v>315</v>
      </c>
      <c r="C559" s="28">
        <v>1</v>
      </c>
      <c r="D559" s="112" t="s">
        <v>17</v>
      </c>
      <c r="E559" s="81"/>
      <c r="F559" s="52">
        <f t="shared" si="29"/>
        <v>0</v>
      </c>
      <c r="G559" s="27"/>
      <c r="H559" s="78"/>
    </row>
    <row r="560" spans="1:8" s="79" customFormat="1" ht="45" x14ac:dyDescent="0.25">
      <c r="A560" s="23" t="s">
        <v>57</v>
      </c>
      <c r="B560" s="73" t="s">
        <v>316</v>
      </c>
      <c r="C560" s="28">
        <v>1</v>
      </c>
      <c r="D560" s="112" t="s">
        <v>17</v>
      </c>
      <c r="E560" s="81"/>
      <c r="F560" s="52">
        <f t="shared" si="29"/>
        <v>0</v>
      </c>
      <c r="G560" s="27"/>
      <c r="H560" s="78"/>
    </row>
    <row r="561" spans="1:11" s="79" customFormat="1" ht="45" x14ac:dyDescent="0.25">
      <c r="A561" s="23" t="s">
        <v>59</v>
      </c>
      <c r="B561" s="73" t="s">
        <v>317</v>
      </c>
      <c r="C561" s="28">
        <v>1</v>
      </c>
      <c r="D561" s="112" t="s">
        <v>17</v>
      </c>
      <c r="E561" s="81"/>
      <c r="F561" s="52">
        <f t="shared" si="29"/>
        <v>0</v>
      </c>
      <c r="G561" s="61"/>
      <c r="H561" s="78"/>
    </row>
    <row r="562" spans="1:11" s="79" customFormat="1" ht="45" x14ac:dyDescent="0.25">
      <c r="A562" s="23" t="s">
        <v>61</v>
      </c>
      <c r="B562" s="73" t="s">
        <v>318</v>
      </c>
      <c r="C562" s="28">
        <v>1</v>
      </c>
      <c r="D562" s="112" t="s">
        <v>17</v>
      </c>
      <c r="E562" s="81"/>
      <c r="F562" s="52">
        <f t="shared" si="29"/>
        <v>0</v>
      </c>
      <c r="G562" s="27"/>
      <c r="H562" s="78"/>
    </row>
    <row r="563" spans="1:11" s="79" customFormat="1" ht="45" x14ac:dyDescent="0.25">
      <c r="A563" s="23" t="s">
        <v>63</v>
      </c>
      <c r="B563" s="73" t="s">
        <v>319</v>
      </c>
      <c r="C563" s="28">
        <v>1</v>
      </c>
      <c r="D563" s="112" t="s">
        <v>17</v>
      </c>
      <c r="E563" s="81"/>
      <c r="F563" s="52">
        <f t="shared" si="29"/>
        <v>0</v>
      </c>
      <c r="G563" s="27"/>
      <c r="H563" s="78"/>
    </row>
    <row r="564" spans="1:11" s="79" customFormat="1" ht="45" x14ac:dyDescent="0.25">
      <c r="A564" s="23" t="s">
        <v>65</v>
      </c>
      <c r="B564" s="73" t="s">
        <v>320</v>
      </c>
      <c r="C564" s="28">
        <v>1</v>
      </c>
      <c r="D564" s="112" t="s">
        <v>17</v>
      </c>
      <c r="E564" s="81"/>
      <c r="F564" s="52">
        <f t="shared" si="29"/>
        <v>0</v>
      </c>
      <c r="G564" s="27"/>
      <c r="H564" s="78"/>
    </row>
    <row r="565" spans="1:11" s="79" customFormat="1" ht="45" x14ac:dyDescent="0.25">
      <c r="A565" s="23" t="s">
        <v>67</v>
      </c>
      <c r="B565" s="73" t="s">
        <v>321</v>
      </c>
      <c r="C565" s="28">
        <v>1</v>
      </c>
      <c r="D565" s="112" t="s">
        <v>17</v>
      </c>
      <c r="E565" s="81"/>
      <c r="F565" s="52">
        <f t="shared" si="29"/>
        <v>0</v>
      </c>
      <c r="G565" s="27"/>
      <c r="H565" s="78"/>
    </row>
    <row r="566" spans="1:11" s="79" customFormat="1" ht="45" x14ac:dyDescent="0.25">
      <c r="A566" s="23" t="s">
        <v>69</v>
      </c>
      <c r="B566" s="73" t="s">
        <v>322</v>
      </c>
      <c r="C566" s="28">
        <v>2</v>
      </c>
      <c r="D566" s="112" t="s">
        <v>17</v>
      </c>
      <c r="E566" s="81"/>
      <c r="F566" s="52">
        <f t="shared" si="29"/>
        <v>0</v>
      </c>
      <c r="G566" s="27"/>
      <c r="H566" s="78"/>
    </row>
    <row r="567" spans="1:11" s="79" customFormat="1" ht="45" x14ac:dyDescent="0.25">
      <c r="A567" s="23" t="s">
        <v>71</v>
      </c>
      <c r="B567" s="73" t="s">
        <v>323</v>
      </c>
      <c r="C567" s="28">
        <v>3</v>
      </c>
      <c r="D567" s="112" t="s">
        <v>17</v>
      </c>
      <c r="E567" s="81"/>
      <c r="F567" s="52">
        <f t="shared" si="29"/>
        <v>0</v>
      </c>
      <c r="G567" s="27"/>
      <c r="H567" s="78"/>
    </row>
    <row r="568" spans="1:11" s="79" customFormat="1" ht="45" x14ac:dyDescent="0.25">
      <c r="A568" s="23" t="s">
        <v>73</v>
      </c>
      <c r="B568" s="73" t="s">
        <v>324</v>
      </c>
      <c r="C568" s="28">
        <v>2</v>
      </c>
      <c r="D568" s="112" t="s">
        <v>17</v>
      </c>
      <c r="E568" s="81"/>
      <c r="F568" s="52">
        <f t="shared" si="29"/>
        <v>0</v>
      </c>
      <c r="G568" s="27"/>
      <c r="H568" s="78"/>
    </row>
    <row r="569" spans="1:11" s="79" customFormat="1" ht="45" x14ac:dyDescent="0.25">
      <c r="A569" s="23" t="s">
        <v>75</v>
      </c>
      <c r="B569" s="73" t="s">
        <v>325</v>
      </c>
      <c r="C569" s="28">
        <v>1</v>
      </c>
      <c r="D569" s="112" t="s">
        <v>17</v>
      </c>
      <c r="E569" s="81"/>
      <c r="F569" s="52">
        <f t="shared" si="29"/>
        <v>0</v>
      </c>
      <c r="G569" s="122">
        <f>SUM(F550:F569)</f>
        <v>0</v>
      </c>
      <c r="H569" s="78"/>
    </row>
    <row r="570" spans="1:11" s="79" customFormat="1" x14ac:dyDescent="0.25">
      <c r="A570" s="23"/>
      <c r="B570" s="73"/>
      <c r="C570" s="28"/>
      <c r="D570" s="112"/>
      <c r="E570" s="81"/>
      <c r="F570" s="28"/>
      <c r="G570" s="27"/>
      <c r="H570" s="78"/>
    </row>
    <row r="571" spans="1:11" s="120" customFormat="1" ht="14.25" customHeight="1" x14ac:dyDescent="0.25">
      <c r="A571" s="68" t="s">
        <v>181</v>
      </c>
      <c r="B571" s="98" t="s">
        <v>182</v>
      </c>
      <c r="C571" s="117"/>
      <c r="D571" s="26"/>
      <c r="E571" s="99"/>
      <c r="F571" s="99"/>
      <c r="G571" s="118"/>
      <c r="H571" s="119"/>
      <c r="I571" s="119"/>
      <c r="J571" s="119"/>
      <c r="K571" s="119"/>
    </row>
    <row r="572" spans="1:11" s="120" customFormat="1" x14ac:dyDescent="0.25">
      <c r="A572" s="48" t="s">
        <v>15</v>
      </c>
      <c r="B572" s="121" t="s">
        <v>183</v>
      </c>
      <c r="C572" s="117">
        <v>233</v>
      </c>
      <c r="D572" s="26" t="s">
        <v>25</v>
      </c>
      <c r="E572" s="99"/>
      <c r="F572" s="52">
        <f t="shared" ref="F572" si="30">C572*E572</f>
        <v>0</v>
      </c>
      <c r="G572" s="122">
        <f>SUM(F572)</f>
        <v>0</v>
      </c>
      <c r="H572" s="119"/>
      <c r="I572" s="119"/>
      <c r="J572" s="119"/>
      <c r="K572" s="119"/>
    </row>
    <row r="573" spans="1:11" s="79" customFormat="1" ht="15.75" x14ac:dyDescent="0.25">
      <c r="A573" s="113"/>
      <c r="B573" s="114"/>
      <c r="C573" s="28"/>
      <c r="D573" s="115"/>
      <c r="E573" s="144"/>
      <c r="F573" s="144"/>
      <c r="G573" s="61"/>
      <c r="H573" s="78"/>
    </row>
    <row r="574" spans="1:11" s="125" customFormat="1" ht="14.25" x14ac:dyDescent="0.2">
      <c r="A574" s="91" t="s">
        <v>184</v>
      </c>
      <c r="B574" s="92" t="s">
        <v>185</v>
      </c>
      <c r="C574" s="123"/>
      <c r="D574" s="124"/>
      <c r="E574" s="123"/>
      <c r="F574" s="140"/>
      <c r="G574" s="118"/>
    </row>
    <row r="575" spans="1:11" s="79" customFormat="1" x14ac:dyDescent="0.25">
      <c r="A575" s="23" t="s">
        <v>15</v>
      </c>
      <c r="B575" s="73" t="s">
        <v>186</v>
      </c>
      <c r="C575" s="74">
        <v>9</v>
      </c>
      <c r="D575" s="75" t="s">
        <v>17</v>
      </c>
      <c r="E575" s="76"/>
      <c r="F575" s="52">
        <f t="shared" ref="F575:F600" si="31">C575*E575</f>
        <v>0</v>
      </c>
      <c r="G575" s="77"/>
      <c r="H575" s="78"/>
    </row>
    <row r="576" spans="1:11" s="79" customFormat="1" x14ac:dyDescent="0.25">
      <c r="A576" s="23" t="s">
        <v>18</v>
      </c>
      <c r="B576" s="73" t="s">
        <v>187</v>
      </c>
      <c r="C576" s="74">
        <v>8</v>
      </c>
      <c r="D576" s="75" t="s">
        <v>17</v>
      </c>
      <c r="E576" s="76"/>
      <c r="F576" s="52">
        <f t="shared" si="31"/>
        <v>0</v>
      </c>
      <c r="G576" s="77"/>
      <c r="H576" s="78"/>
    </row>
    <row r="577" spans="1:8" s="79" customFormat="1" x14ac:dyDescent="0.25">
      <c r="A577" s="23" t="s">
        <v>21</v>
      </c>
      <c r="B577" s="73" t="s">
        <v>189</v>
      </c>
      <c r="C577" s="74">
        <v>2</v>
      </c>
      <c r="D577" s="75" t="s">
        <v>17</v>
      </c>
      <c r="E577" s="76"/>
      <c r="F577" s="52">
        <f t="shared" si="31"/>
        <v>0</v>
      </c>
      <c r="G577" s="77"/>
      <c r="H577" s="78"/>
    </row>
    <row r="578" spans="1:8" s="79" customFormat="1" ht="30" x14ac:dyDescent="0.25">
      <c r="A578" s="23" t="s">
        <v>23</v>
      </c>
      <c r="B578" s="73" t="s">
        <v>250</v>
      </c>
      <c r="C578" s="74">
        <v>31</v>
      </c>
      <c r="D578" s="75" t="s">
        <v>17</v>
      </c>
      <c r="E578" s="76"/>
      <c r="F578" s="52">
        <f t="shared" si="31"/>
        <v>0</v>
      </c>
      <c r="G578" s="77"/>
      <c r="H578" s="78"/>
    </row>
    <row r="579" spans="1:8" s="79" customFormat="1" x14ac:dyDescent="0.25">
      <c r="A579" s="23" t="s">
        <v>26</v>
      </c>
      <c r="B579" s="73" t="s">
        <v>190</v>
      </c>
      <c r="C579" s="74">
        <v>5</v>
      </c>
      <c r="D579" s="75" t="s">
        <v>17</v>
      </c>
      <c r="E579" s="76"/>
      <c r="F579" s="52">
        <f t="shared" si="31"/>
        <v>0</v>
      </c>
      <c r="G579" s="77"/>
      <c r="H579" s="78"/>
    </row>
    <row r="580" spans="1:8" s="79" customFormat="1" x14ac:dyDescent="0.25">
      <c r="A580" s="23" t="s">
        <v>29</v>
      </c>
      <c r="B580" s="73" t="s">
        <v>191</v>
      </c>
      <c r="C580" s="74">
        <v>20</v>
      </c>
      <c r="D580" s="75" t="s">
        <v>17</v>
      </c>
      <c r="E580" s="76"/>
      <c r="F580" s="52">
        <f t="shared" si="31"/>
        <v>0</v>
      </c>
      <c r="G580" s="77"/>
      <c r="H580" s="78"/>
    </row>
    <row r="581" spans="1:8" s="79" customFormat="1" x14ac:dyDescent="0.25">
      <c r="A581" s="23" t="s">
        <v>31</v>
      </c>
      <c r="B581" s="73" t="s">
        <v>195</v>
      </c>
      <c r="C581" s="74">
        <v>15</v>
      </c>
      <c r="D581" s="75" t="s">
        <v>17</v>
      </c>
      <c r="E581" s="76"/>
      <c r="F581" s="52">
        <f t="shared" si="31"/>
        <v>0</v>
      </c>
      <c r="G581" s="77"/>
      <c r="H581" s="78"/>
    </row>
    <row r="582" spans="1:8" s="125" customFormat="1" x14ac:dyDescent="0.25">
      <c r="A582" s="23" t="s">
        <v>33</v>
      </c>
      <c r="B582" s="73" t="s">
        <v>252</v>
      </c>
      <c r="C582" s="74">
        <v>8</v>
      </c>
      <c r="D582" s="75" t="s">
        <v>17</v>
      </c>
      <c r="E582" s="76"/>
      <c r="F582" s="52">
        <f t="shared" si="31"/>
        <v>0</v>
      </c>
      <c r="G582" s="118"/>
    </row>
    <row r="583" spans="1:8" s="125" customFormat="1" ht="30" x14ac:dyDescent="0.25">
      <c r="A583" s="23" t="s">
        <v>53</v>
      </c>
      <c r="B583" s="73" t="s">
        <v>253</v>
      </c>
      <c r="C583" s="74">
        <v>56.738127800000001</v>
      </c>
      <c r="D583" s="75" t="s">
        <v>20</v>
      </c>
      <c r="E583" s="76"/>
      <c r="F583" s="52">
        <f t="shared" si="31"/>
        <v>0</v>
      </c>
      <c r="G583" s="118"/>
    </row>
    <row r="584" spans="1:8" s="125" customFormat="1" ht="30" x14ac:dyDescent="0.25">
      <c r="A584" s="23" t="s">
        <v>55</v>
      </c>
      <c r="B584" s="73" t="s">
        <v>202</v>
      </c>
      <c r="C584" s="74">
        <v>14.809831600000001</v>
      </c>
      <c r="D584" s="75" t="s">
        <v>20</v>
      </c>
      <c r="E584" s="76"/>
      <c r="F584" s="52">
        <f t="shared" si="31"/>
        <v>0</v>
      </c>
      <c r="G584" s="118"/>
    </row>
    <row r="585" spans="1:8" s="125" customFormat="1" ht="30" x14ac:dyDescent="0.25">
      <c r="A585" s="23" t="s">
        <v>57</v>
      </c>
      <c r="B585" s="73" t="s">
        <v>254</v>
      </c>
      <c r="C585" s="74">
        <f>7.67548378+6.38496409+9.12955644+13.3192932+8.93823032+8.93823032+4.46911516</f>
        <v>58.854873310000002</v>
      </c>
      <c r="D585" s="75" t="s">
        <v>20</v>
      </c>
      <c r="E585" s="76"/>
      <c r="F585" s="52">
        <f t="shared" si="31"/>
        <v>0</v>
      </c>
      <c r="G585" s="118"/>
    </row>
    <row r="586" spans="1:8" s="125" customFormat="1" ht="30" x14ac:dyDescent="0.25">
      <c r="A586" s="23" t="s">
        <v>59</v>
      </c>
      <c r="B586" s="73" t="s">
        <v>255</v>
      </c>
      <c r="C586" s="74">
        <f>6.6686341+8.96289579+6.46293503</f>
        <v>22.09446492</v>
      </c>
      <c r="D586" s="75" t="s">
        <v>20</v>
      </c>
      <c r="E586" s="76"/>
      <c r="F586" s="52">
        <f t="shared" si="31"/>
        <v>0</v>
      </c>
      <c r="G586" s="118"/>
    </row>
    <row r="587" spans="1:8" s="125" customFormat="1" ht="30" x14ac:dyDescent="0.25">
      <c r="A587" s="23" t="s">
        <v>61</v>
      </c>
      <c r="B587" s="73" t="s">
        <v>256</v>
      </c>
      <c r="C587" s="74">
        <f>14.6193323+14.8826418</f>
        <v>29.501974099999998</v>
      </c>
      <c r="D587" s="75" t="s">
        <v>20</v>
      </c>
      <c r="E587" s="76"/>
      <c r="F587" s="52">
        <f t="shared" si="31"/>
        <v>0</v>
      </c>
      <c r="G587" s="118"/>
    </row>
    <row r="588" spans="1:8" s="125" customFormat="1" ht="30" x14ac:dyDescent="0.25">
      <c r="A588" s="23" t="s">
        <v>63</v>
      </c>
      <c r="B588" s="73" t="s">
        <v>257</v>
      </c>
      <c r="C588" s="74">
        <v>6</v>
      </c>
      <c r="D588" s="75" t="s">
        <v>17</v>
      </c>
      <c r="E588" s="76"/>
      <c r="F588" s="52">
        <f t="shared" si="31"/>
        <v>0</v>
      </c>
      <c r="G588" s="118"/>
    </row>
    <row r="589" spans="1:8" s="106" customFormat="1" ht="30" x14ac:dyDescent="0.25">
      <c r="A589" s="23" t="s">
        <v>65</v>
      </c>
      <c r="B589" s="73" t="s">
        <v>203</v>
      </c>
      <c r="C589" s="74">
        <v>1</v>
      </c>
      <c r="D589" s="75" t="s">
        <v>17</v>
      </c>
      <c r="E589" s="76"/>
      <c r="F589" s="52">
        <f t="shared" si="31"/>
        <v>0</v>
      </c>
      <c r="G589" s="102"/>
    </row>
    <row r="590" spans="1:8" s="106" customFormat="1" ht="30" x14ac:dyDescent="0.25">
      <c r="A590" s="23" t="s">
        <v>67</v>
      </c>
      <c r="B590" s="73" t="s">
        <v>197</v>
      </c>
      <c r="C590" s="74">
        <f>90.4992659+4.27397274</f>
        <v>94.773238640000002</v>
      </c>
      <c r="D590" s="75" t="s">
        <v>20</v>
      </c>
      <c r="E590" s="76"/>
      <c r="F590" s="52">
        <f t="shared" si="31"/>
        <v>0</v>
      </c>
      <c r="G590" s="102"/>
    </row>
    <row r="591" spans="1:8" s="106" customFormat="1" ht="30" x14ac:dyDescent="0.25">
      <c r="A591" s="23" t="s">
        <v>69</v>
      </c>
      <c r="B591" s="73" t="s">
        <v>198</v>
      </c>
      <c r="C591" s="74">
        <f>22.4426351+72.1329215</f>
        <v>94.575556599999999</v>
      </c>
      <c r="D591" s="75" t="s">
        <v>20</v>
      </c>
      <c r="E591" s="76"/>
      <c r="F591" s="52">
        <f t="shared" si="31"/>
        <v>0</v>
      </c>
      <c r="G591" s="102"/>
    </row>
    <row r="592" spans="1:8" s="4" customFormat="1" x14ac:dyDescent="0.25">
      <c r="A592" s="23" t="s">
        <v>71</v>
      </c>
      <c r="B592" s="73" t="s">
        <v>196</v>
      </c>
      <c r="C592" s="74">
        <v>27</v>
      </c>
      <c r="D592" s="75" t="s">
        <v>17</v>
      </c>
      <c r="E592" s="76"/>
      <c r="F592" s="52">
        <f t="shared" si="31"/>
        <v>0</v>
      </c>
      <c r="G592" s="77"/>
    </row>
    <row r="593" spans="1:15" s="4" customFormat="1" ht="30" x14ac:dyDescent="0.25">
      <c r="A593" s="23" t="s">
        <v>73</v>
      </c>
      <c r="B593" s="73" t="s">
        <v>197</v>
      </c>
      <c r="C593" s="74">
        <v>130.02136300000001</v>
      </c>
      <c r="D593" s="75" t="s">
        <v>20</v>
      </c>
      <c r="E593" s="76"/>
      <c r="F593" s="52">
        <f t="shared" si="31"/>
        <v>0</v>
      </c>
      <c r="G593" s="77"/>
    </row>
    <row r="594" spans="1:15" s="4" customFormat="1" ht="30" x14ac:dyDescent="0.25">
      <c r="A594" s="23" t="s">
        <v>75</v>
      </c>
      <c r="B594" s="73" t="s">
        <v>198</v>
      </c>
      <c r="C594" s="74">
        <f>57.9681433+16.9739071</f>
        <v>74.942050399999999</v>
      </c>
      <c r="D594" s="75" t="s">
        <v>20</v>
      </c>
      <c r="E594" s="76"/>
      <c r="F594" s="52">
        <f t="shared" si="31"/>
        <v>0</v>
      </c>
      <c r="G594" s="77"/>
    </row>
    <row r="595" spans="1:15" s="4" customFormat="1" ht="30" x14ac:dyDescent="0.25">
      <c r="A595" s="23" t="s">
        <v>77</v>
      </c>
      <c r="B595" s="73" t="s">
        <v>199</v>
      </c>
      <c r="C595" s="74">
        <v>47.286506199999998</v>
      </c>
      <c r="D595" s="75" t="s">
        <v>20</v>
      </c>
      <c r="E595" s="76"/>
      <c r="F595" s="52">
        <f t="shared" si="31"/>
        <v>0</v>
      </c>
      <c r="G595" s="77"/>
    </row>
    <row r="596" spans="1:15" s="79" customFormat="1" x14ac:dyDescent="0.25">
      <c r="A596" s="23" t="s">
        <v>79</v>
      </c>
      <c r="B596" s="126" t="s">
        <v>204</v>
      </c>
      <c r="C596" s="74">
        <v>9</v>
      </c>
      <c r="D596" s="75" t="s">
        <v>205</v>
      </c>
      <c r="E596" s="76"/>
      <c r="F596" s="52">
        <f t="shared" si="31"/>
        <v>0</v>
      </c>
      <c r="G596" s="77"/>
      <c r="H596" s="78"/>
    </row>
    <row r="597" spans="1:15" s="83" customFormat="1" x14ac:dyDescent="0.25">
      <c r="A597" s="23" t="s">
        <v>81</v>
      </c>
      <c r="B597" s="126" t="s">
        <v>206</v>
      </c>
      <c r="C597" s="127">
        <v>3</v>
      </c>
      <c r="D597" s="26" t="s">
        <v>17</v>
      </c>
      <c r="E597" s="53"/>
      <c r="F597" s="52">
        <f t="shared" si="31"/>
        <v>0</v>
      </c>
      <c r="G597" s="25"/>
      <c r="H597" s="128"/>
      <c r="O597" s="129"/>
    </row>
    <row r="598" spans="1:15" s="83" customFormat="1" x14ac:dyDescent="0.25">
      <c r="A598" s="23" t="s">
        <v>83</v>
      </c>
      <c r="B598" s="126" t="s">
        <v>207</v>
      </c>
      <c r="C598" s="127">
        <v>3</v>
      </c>
      <c r="D598" s="26" t="s">
        <v>17</v>
      </c>
      <c r="E598" s="53"/>
      <c r="F598" s="52">
        <f t="shared" si="31"/>
        <v>0</v>
      </c>
      <c r="G598" s="25"/>
      <c r="H598" s="128"/>
      <c r="O598" s="130"/>
    </row>
    <row r="599" spans="1:15" s="83" customFormat="1" x14ac:dyDescent="0.25">
      <c r="A599" s="23" t="s">
        <v>85</v>
      </c>
      <c r="B599" s="126" t="s">
        <v>208</v>
      </c>
      <c r="C599" s="131">
        <v>1</v>
      </c>
      <c r="D599" s="26" t="s">
        <v>209</v>
      </c>
      <c r="E599" s="127"/>
      <c r="F599" s="52">
        <f t="shared" si="31"/>
        <v>0</v>
      </c>
      <c r="G599" s="72"/>
      <c r="H599" s="128"/>
      <c r="O599" s="129"/>
    </row>
    <row r="600" spans="1:15" s="83" customFormat="1" x14ac:dyDescent="0.25">
      <c r="A600" s="23" t="s">
        <v>87</v>
      </c>
      <c r="B600" s="126" t="s">
        <v>210</v>
      </c>
      <c r="C600" s="131">
        <v>1</v>
      </c>
      <c r="D600" s="26" t="s">
        <v>209</v>
      </c>
      <c r="E600" s="127"/>
      <c r="F600" s="52">
        <f t="shared" si="31"/>
        <v>0</v>
      </c>
      <c r="G600" s="132">
        <f>SUM(F575:F600)</f>
        <v>0</v>
      </c>
      <c r="H600" s="128"/>
      <c r="O600" s="129"/>
    </row>
    <row r="601" spans="1:15" s="106" customFormat="1" ht="12.75" customHeight="1" x14ac:dyDescent="0.2">
      <c r="A601" s="133"/>
      <c r="B601" s="134"/>
      <c r="C601" s="135"/>
      <c r="D601" s="136"/>
      <c r="E601" s="135"/>
      <c r="F601" s="135"/>
      <c r="G601" s="102"/>
    </row>
    <row r="602" spans="1:15" s="79" customFormat="1" x14ac:dyDescent="0.25">
      <c r="A602" s="91" t="s">
        <v>211</v>
      </c>
      <c r="B602" s="92" t="s">
        <v>212</v>
      </c>
      <c r="C602" s="74"/>
      <c r="D602" s="75"/>
      <c r="E602" s="76"/>
      <c r="F602" s="74"/>
      <c r="G602" s="77"/>
      <c r="H602" s="78"/>
    </row>
    <row r="603" spans="1:15" s="79" customFormat="1" x14ac:dyDescent="0.25">
      <c r="A603" s="23" t="s">
        <v>15</v>
      </c>
      <c r="B603" s="73" t="s">
        <v>213</v>
      </c>
      <c r="C603" s="74">
        <v>2417.63</v>
      </c>
      <c r="D603" s="75" t="s">
        <v>25</v>
      </c>
      <c r="E603" s="76"/>
      <c r="F603" s="52">
        <f t="shared" ref="F603:F604" si="32">C603*E603</f>
        <v>0</v>
      </c>
      <c r="G603" s="77"/>
      <c r="H603" s="78"/>
    </row>
    <row r="604" spans="1:15" s="79" customFormat="1" x14ac:dyDescent="0.25">
      <c r="A604" s="23" t="s">
        <v>18</v>
      </c>
      <c r="B604" s="73" t="s">
        <v>215</v>
      </c>
      <c r="C604" s="74">
        <v>2417.63</v>
      </c>
      <c r="D604" s="75" t="s">
        <v>25</v>
      </c>
      <c r="E604" s="76"/>
      <c r="F604" s="52">
        <f t="shared" si="32"/>
        <v>0</v>
      </c>
      <c r="G604" s="122">
        <f>SUM(F603:F604)</f>
        <v>0</v>
      </c>
      <c r="H604" s="78"/>
    </row>
    <row r="605" spans="1:15" s="106" customFormat="1" ht="12.75" customHeight="1" x14ac:dyDescent="0.2">
      <c r="A605" s="133"/>
      <c r="B605" s="134"/>
      <c r="C605" s="135"/>
      <c r="D605" s="136"/>
      <c r="E605" s="135"/>
      <c r="F605" s="135"/>
      <c r="G605" s="102"/>
    </row>
    <row r="606" spans="1:15" s="79" customFormat="1" x14ac:dyDescent="0.25">
      <c r="A606" s="91" t="s">
        <v>218</v>
      </c>
      <c r="B606" s="92" t="s">
        <v>219</v>
      </c>
      <c r="C606" s="74"/>
      <c r="D606" s="75"/>
      <c r="E606" s="76"/>
      <c r="F606" s="74"/>
      <c r="G606" s="77"/>
      <c r="H606" s="78"/>
    </row>
    <row r="607" spans="1:15" s="79" customFormat="1" ht="30" x14ac:dyDescent="0.25">
      <c r="A607" s="23" t="s">
        <v>15</v>
      </c>
      <c r="B607" s="73" t="s">
        <v>222</v>
      </c>
      <c r="C607" s="74">
        <v>40.58</v>
      </c>
      <c r="D607" s="75" t="s">
        <v>223</v>
      </c>
      <c r="E607" s="76"/>
      <c r="F607" s="52">
        <f t="shared" ref="F607:F614" si="33">C607*E607</f>
        <v>0</v>
      </c>
      <c r="G607" s="77"/>
      <c r="H607" s="78"/>
    </row>
    <row r="608" spans="1:15" s="79" customFormat="1" x14ac:dyDescent="0.25">
      <c r="A608" s="23" t="s">
        <v>18</v>
      </c>
      <c r="B608" s="73" t="s">
        <v>260</v>
      </c>
      <c r="C608" s="74">
        <v>16.920000000000002</v>
      </c>
      <c r="D608" s="75" t="s">
        <v>20</v>
      </c>
      <c r="E608" s="76"/>
      <c r="F608" s="52">
        <f t="shared" si="33"/>
        <v>0</v>
      </c>
      <c r="G608" s="77"/>
      <c r="H608" s="78"/>
    </row>
    <row r="609" spans="1:17" s="79" customFormat="1" x14ac:dyDescent="0.25">
      <c r="A609" s="23" t="s">
        <v>21</v>
      </c>
      <c r="B609" s="73" t="s">
        <v>221</v>
      </c>
      <c r="C609" s="74">
        <v>63.6</v>
      </c>
      <c r="D609" s="75" t="s">
        <v>25</v>
      </c>
      <c r="E609" s="76"/>
      <c r="F609" s="52">
        <f t="shared" si="33"/>
        <v>0</v>
      </c>
      <c r="G609" s="77"/>
      <c r="H609" s="78"/>
    </row>
    <row r="610" spans="1:17" s="79" customFormat="1" ht="18.75" customHeight="1" x14ac:dyDescent="0.25">
      <c r="A610" s="23" t="s">
        <v>23</v>
      </c>
      <c r="B610" s="73" t="s">
        <v>261</v>
      </c>
      <c r="C610" s="74">
        <v>54</v>
      </c>
      <c r="D610" s="75" t="s">
        <v>25</v>
      </c>
      <c r="E610" s="76"/>
      <c r="F610" s="52">
        <f t="shared" si="33"/>
        <v>0</v>
      </c>
      <c r="G610" s="77"/>
      <c r="H610" s="78"/>
    </row>
    <row r="611" spans="1:17" s="79" customFormat="1" ht="30" x14ac:dyDescent="0.25">
      <c r="A611" s="23" t="s">
        <v>26</v>
      </c>
      <c r="B611" s="93" t="s">
        <v>224</v>
      </c>
      <c r="C611" s="74">
        <v>73.209999999999994</v>
      </c>
      <c r="D611" s="75" t="s">
        <v>20</v>
      </c>
      <c r="E611" s="76"/>
      <c r="F611" s="52">
        <f t="shared" si="33"/>
        <v>0</v>
      </c>
      <c r="G611" s="109"/>
      <c r="H611" s="78"/>
    </row>
    <row r="612" spans="1:17" s="79" customFormat="1" ht="30" x14ac:dyDescent="0.25">
      <c r="A612" s="23" t="s">
        <v>29</v>
      </c>
      <c r="B612" s="93" t="s">
        <v>326</v>
      </c>
      <c r="C612" s="28">
        <v>17.72</v>
      </c>
      <c r="D612" s="75" t="s">
        <v>25</v>
      </c>
      <c r="E612" s="76"/>
      <c r="F612" s="52">
        <f t="shared" si="33"/>
        <v>0</v>
      </c>
      <c r="G612" s="109"/>
      <c r="H612" s="78"/>
    </row>
    <row r="613" spans="1:17" s="79" customFormat="1" x14ac:dyDescent="0.25">
      <c r="A613" s="23" t="s">
        <v>31</v>
      </c>
      <c r="B613" s="121" t="s">
        <v>225</v>
      </c>
      <c r="C613" s="74">
        <v>1</v>
      </c>
      <c r="D613" s="75" t="s">
        <v>17</v>
      </c>
      <c r="E613" s="76"/>
      <c r="F613" s="52">
        <f t="shared" si="33"/>
        <v>0</v>
      </c>
      <c r="G613" s="86"/>
      <c r="H613" s="78"/>
    </row>
    <row r="614" spans="1:17" s="4" customFormat="1" ht="30" x14ac:dyDescent="0.25">
      <c r="A614" s="23" t="s">
        <v>33</v>
      </c>
      <c r="B614" s="121" t="s">
        <v>226</v>
      </c>
      <c r="C614" s="74">
        <v>13</v>
      </c>
      <c r="D614" s="75" t="s">
        <v>17</v>
      </c>
      <c r="E614" s="76"/>
      <c r="F614" s="52">
        <f t="shared" si="33"/>
        <v>0</v>
      </c>
      <c r="G614" s="122">
        <f>SUM(F607:F614)</f>
        <v>0</v>
      </c>
    </row>
    <row r="615" spans="1:17" s="106" customFormat="1" ht="12.75" customHeight="1" x14ac:dyDescent="0.2">
      <c r="A615" s="133"/>
      <c r="B615" s="134"/>
      <c r="C615" s="135"/>
      <c r="D615" s="136"/>
      <c r="E615" s="135"/>
      <c r="F615" s="135"/>
      <c r="G615" s="102"/>
    </row>
    <row r="616" spans="1:17" s="30" customFormat="1" x14ac:dyDescent="0.25">
      <c r="A616" s="59"/>
      <c r="B616" s="321" t="s">
        <v>327</v>
      </c>
      <c r="C616" s="321"/>
      <c r="D616" s="321"/>
      <c r="E616" s="321"/>
      <c r="F616" s="25" t="s">
        <v>36</v>
      </c>
      <c r="G616" s="60">
        <f>SUM(G462:G614)</f>
        <v>0</v>
      </c>
      <c r="H616" s="38"/>
    </row>
    <row r="617" spans="1:17" s="106" customFormat="1" ht="12.75" customHeight="1" x14ac:dyDescent="0.2">
      <c r="A617" s="133"/>
      <c r="B617" s="134"/>
      <c r="C617" s="135"/>
      <c r="D617" s="136"/>
      <c r="E617" s="135"/>
      <c r="F617" s="135"/>
      <c r="G617" s="102"/>
    </row>
    <row r="618" spans="1:17" s="30" customFormat="1" x14ac:dyDescent="0.25">
      <c r="A618" s="31"/>
      <c r="B618" s="62" t="s">
        <v>328</v>
      </c>
      <c r="C618" s="63"/>
      <c r="D618" s="26"/>
      <c r="E618" s="61"/>
      <c r="F618" s="28"/>
      <c r="G618" s="27"/>
      <c r="H618" s="38"/>
    </row>
    <row r="619" spans="1:17" s="106" customFormat="1" ht="12.75" customHeight="1" x14ac:dyDescent="0.2">
      <c r="A619" s="133"/>
      <c r="B619" s="134"/>
      <c r="C619" s="135"/>
      <c r="D619" s="136"/>
      <c r="E619" s="135"/>
      <c r="F619" s="135"/>
      <c r="G619" s="102"/>
    </row>
    <row r="620" spans="1:17" s="54" customFormat="1" ht="15.95" customHeight="1" x14ac:dyDescent="0.25">
      <c r="A620" s="39" t="s">
        <v>13</v>
      </c>
      <c r="B620" s="64" t="s">
        <v>38</v>
      </c>
      <c r="C620" s="49"/>
      <c r="E620" s="42"/>
      <c r="F620" s="43"/>
      <c r="G620" s="55"/>
      <c r="H620" s="45"/>
      <c r="J620" s="65"/>
      <c r="K620" s="65"/>
      <c r="L620" s="65"/>
      <c r="M620" s="65"/>
      <c r="N620" s="65"/>
      <c r="O620" s="65"/>
      <c r="P620" s="65"/>
      <c r="Q620" s="65"/>
    </row>
    <row r="621" spans="1:17" s="54" customFormat="1" ht="15.95" customHeight="1" x14ac:dyDescent="0.25">
      <c r="A621" s="48" t="s">
        <v>15</v>
      </c>
      <c r="B621" s="56" t="s">
        <v>39</v>
      </c>
      <c r="C621" s="49">
        <v>217.59</v>
      </c>
      <c r="D621" s="46" t="s">
        <v>28</v>
      </c>
      <c r="E621" s="52"/>
      <c r="F621" s="52">
        <f>C621*E621</f>
        <v>0</v>
      </c>
      <c r="G621" s="55"/>
      <c r="H621" s="45"/>
      <c r="J621" s="65"/>
      <c r="K621" s="65"/>
      <c r="L621" s="65"/>
      <c r="M621" s="65"/>
      <c r="N621" s="65"/>
      <c r="O621" s="65"/>
      <c r="P621" s="65"/>
      <c r="Q621" s="65"/>
    </row>
    <row r="622" spans="1:17" s="46" customFormat="1" ht="15.95" customHeight="1" x14ac:dyDescent="0.25">
      <c r="A622" s="48" t="s">
        <v>18</v>
      </c>
      <c r="B622" s="56" t="s">
        <v>40</v>
      </c>
      <c r="C622" s="49">
        <v>134.1</v>
      </c>
      <c r="D622" s="46" t="s">
        <v>28</v>
      </c>
      <c r="E622" s="52"/>
      <c r="F622" s="52">
        <f>C622*E622</f>
        <v>0</v>
      </c>
      <c r="G622" s="55"/>
      <c r="H622" s="45"/>
      <c r="J622" s="47"/>
      <c r="K622" s="47"/>
      <c r="L622" s="47"/>
      <c r="M622" s="47"/>
      <c r="N622" s="47"/>
      <c r="O622" s="47"/>
      <c r="P622" s="47"/>
      <c r="Q622" s="47"/>
    </row>
    <row r="623" spans="1:17" s="46" customFormat="1" ht="15.95" customHeight="1" x14ac:dyDescent="0.25">
      <c r="A623" s="48" t="s">
        <v>21</v>
      </c>
      <c r="B623" s="56" t="s">
        <v>41</v>
      </c>
      <c r="C623" s="145">
        <v>148.76</v>
      </c>
      <c r="D623" s="46" t="s">
        <v>25</v>
      </c>
      <c r="E623" s="52"/>
      <c r="F623" s="52">
        <f>C623*E623</f>
        <v>0</v>
      </c>
      <c r="G623" s="55"/>
      <c r="H623" s="45"/>
      <c r="J623" s="47"/>
      <c r="K623" s="47"/>
      <c r="L623" s="47"/>
      <c r="M623" s="47"/>
      <c r="N623" s="47"/>
      <c r="O623" s="47"/>
      <c r="P623" s="47"/>
      <c r="Q623" s="47"/>
    </row>
    <row r="624" spans="1:17" s="46" customFormat="1" ht="15.95" customHeight="1" x14ac:dyDescent="0.25">
      <c r="A624" s="48" t="s">
        <v>23</v>
      </c>
      <c r="B624" s="56" t="s">
        <v>42</v>
      </c>
      <c r="C624" s="49">
        <v>167.73</v>
      </c>
      <c r="D624" s="46" t="s">
        <v>28</v>
      </c>
      <c r="E624" s="52"/>
      <c r="F624" s="52">
        <f>C624*E624</f>
        <v>0</v>
      </c>
      <c r="G624" s="55">
        <f>SUM(F621:F624)</f>
        <v>0</v>
      </c>
      <c r="H624" s="45"/>
      <c r="J624" s="47"/>
      <c r="K624" s="47"/>
      <c r="L624" s="47"/>
      <c r="M624" s="47"/>
      <c r="N624" s="47"/>
      <c r="O624" s="47"/>
      <c r="P624" s="47"/>
      <c r="Q624" s="47"/>
    </row>
    <row r="625" spans="1:17" s="106" customFormat="1" ht="12.75" customHeight="1" x14ac:dyDescent="0.2">
      <c r="A625" s="133"/>
      <c r="B625" s="134"/>
      <c r="C625" s="135"/>
      <c r="D625" s="136"/>
      <c r="E625" s="135"/>
      <c r="F625" s="135"/>
      <c r="G625" s="102"/>
    </row>
    <row r="626" spans="1:17" x14ac:dyDescent="0.25">
      <c r="A626" s="68" t="s">
        <v>43</v>
      </c>
      <c r="B626" s="69" t="s">
        <v>44</v>
      </c>
      <c r="C626" s="53"/>
      <c r="D626" s="70"/>
      <c r="E626" s="53"/>
      <c r="F626" s="71"/>
      <c r="G626" s="72"/>
      <c r="H626" s="9"/>
      <c r="J626" s="9"/>
      <c r="K626" s="9"/>
      <c r="L626" s="9"/>
    </row>
    <row r="627" spans="1:17" s="54" customFormat="1" ht="15.75" customHeight="1" x14ac:dyDescent="0.25">
      <c r="A627" s="48" t="s">
        <v>15</v>
      </c>
      <c r="B627" s="56" t="s">
        <v>329</v>
      </c>
      <c r="C627" s="49">
        <v>25.2</v>
      </c>
      <c r="D627" s="46" t="s">
        <v>28</v>
      </c>
      <c r="E627" s="51"/>
      <c r="F627" s="52">
        <f t="shared" ref="F627:F646" si="34">C627*E627</f>
        <v>0</v>
      </c>
      <c r="G627" s="55"/>
      <c r="H627" s="45"/>
      <c r="J627" s="65"/>
      <c r="K627" s="65"/>
      <c r="L627" s="65"/>
      <c r="M627" s="65"/>
      <c r="N627" s="65"/>
      <c r="O627" s="65"/>
      <c r="P627" s="65"/>
      <c r="Q627" s="65"/>
    </row>
    <row r="628" spans="1:17" s="54" customFormat="1" ht="15.75" customHeight="1" x14ac:dyDescent="0.25">
      <c r="A628" s="48" t="s">
        <v>18</v>
      </c>
      <c r="B628" s="56" t="s">
        <v>330</v>
      </c>
      <c r="C628" s="49">
        <v>19.04</v>
      </c>
      <c r="D628" s="46" t="s">
        <v>28</v>
      </c>
      <c r="E628" s="51"/>
      <c r="F628" s="52">
        <f t="shared" si="34"/>
        <v>0</v>
      </c>
      <c r="G628" s="55"/>
      <c r="H628" s="45"/>
      <c r="J628" s="65"/>
      <c r="K628" s="65"/>
      <c r="L628" s="65"/>
      <c r="M628" s="65"/>
      <c r="N628" s="65"/>
      <c r="O628" s="65"/>
      <c r="P628" s="65"/>
      <c r="Q628" s="65"/>
    </row>
    <row r="629" spans="1:17" s="54" customFormat="1" ht="15.75" customHeight="1" x14ac:dyDescent="0.25">
      <c r="A629" s="48" t="s">
        <v>21</v>
      </c>
      <c r="B629" s="56" t="s">
        <v>331</v>
      </c>
      <c r="C629" s="49">
        <v>6.27</v>
      </c>
      <c r="D629" s="46" t="s">
        <v>28</v>
      </c>
      <c r="E629" s="51"/>
      <c r="F629" s="52">
        <f t="shared" si="34"/>
        <v>0</v>
      </c>
      <c r="G629" s="55"/>
      <c r="H629" s="45"/>
      <c r="J629" s="65"/>
      <c r="K629" s="65"/>
      <c r="L629" s="65"/>
      <c r="M629" s="65"/>
      <c r="N629" s="65"/>
      <c r="O629" s="65"/>
      <c r="P629" s="65"/>
      <c r="Q629" s="65"/>
    </row>
    <row r="630" spans="1:17" s="4" customFormat="1" x14ac:dyDescent="0.25">
      <c r="A630" s="48" t="s">
        <v>23</v>
      </c>
      <c r="B630" s="56" t="s">
        <v>332</v>
      </c>
      <c r="C630" s="49">
        <v>6.27</v>
      </c>
      <c r="D630" s="46" t="s">
        <v>28</v>
      </c>
      <c r="E630" s="71"/>
      <c r="F630" s="52">
        <f t="shared" si="34"/>
        <v>0</v>
      </c>
      <c r="G630" s="86"/>
    </row>
    <row r="631" spans="1:17" s="4" customFormat="1" x14ac:dyDescent="0.25">
      <c r="A631" s="48" t="s">
        <v>26</v>
      </c>
      <c r="B631" s="56" t="s">
        <v>333</v>
      </c>
      <c r="C631" s="49">
        <v>21.69</v>
      </c>
      <c r="D631" s="46" t="s">
        <v>28</v>
      </c>
      <c r="E631" s="71"/>
      <c r="F631" s="52">
        <f t="shared" si="34"/>
        <v>0</v>
      </c>
      <c r="G631" s="86"/>
    </row>
    <row r="632" spans="1:17" s="4" customFormat="1" x14ac:dyDescent="0.25">
      <c r="A632" s="48" t="s">
        <v>29</v>
      </c>
      <c r="B632" s="56" t="s">
        <v>334</v>
      </c>
      <c r="C632" s="49">
        <v>6.69</v>
      </c>
      <c r="D632" s="46" t="s">
        <v>28</v>
      </c>
      <c r="E632" s="71"/>
      <c r="F632" s="52">
        <f t="shared" si="34"/>
        <v>0</v>
      </c>
      <c r="G632" s="86"/>
    </row>
    <row r="633" spans="1:17" s="4" customFormat="1" x14ac:dyDescent="0.25">
      <c r="A633" s="48" t="s">
        <v>31</v>
      </c>
      <c r="B633" s="56" t="s">
        <v>335</v>
      </c>
      <c r="C633" s="49">
        <v>10.17</v>
      </c>
      <c r="D633" s="46" t="s">
        <v>28</v>
      </c>
      <c r="E633" s="71"/>
      <c r="F633" s="52">
        <f t="shared" si="34"/>
        <v>0</v>
      </c>
      <c r="G633" s="86"/>
    </row>
    <row r="634" spans="1:17" s="4" customFormat="1" x14ac:dyDescent="0.25">
      <c r="A634" s="48" t="s">
        <v>33</v>
      </c>
      <c r="B634" s="56" t="s">
        <v>336</v>
      </c>
      <c r="C634" s="49">
        <v>10</v>
      </c>
      <c r="D634" s="46" t="s">
        <v>28</v>
      </c>
      <c r="E634" s="71"/>
      <c r="F634" s="52">
        <f t="shared" si="34"/>
        <v>0</v>
      </c>
      <c r="G634" s="86"/>
    </row>
    <row r="635" spans="1:17" s="4" customFormat="1" x14ac:dyDescent="0.25">
      <c r="A635" s="48" t="s">
        <v>53</v>
      </c>
      <c r="B635" s="56" t="s">
        <v>337</v>
      </c>
      <c r="C635" s="49">
        <v>1.92</v>
      </c>
      <c r="D635" s="46" t="s">
        <v>28</v>
      </c>
      <c r="E635" s="71"/>
      <c r="F635" s="52">
        <f t="shared" si="34"/>
        <v>0</v>
      </c>
      <c r="G635" s="86"/>
    </row>
    <row r="636" spans="1:17" s="4" customFormat="1" x14ac:dyDescent="0.25">
      <c r="A636" s="48" t="s">
        <v>55</v>
      </c>
      <c r="B636" s="56" t="s">
        <v>338</v>
      </c>
      <c r="C636" s="49">
        <v>6.16</v>
      </c>
      <c r="D636" s="46" t="s">
        <v>28</v>
      </c>
      <c r="E636" s="71"/>
      <c r="F636" s="52">
        <f t="shared" si="34"/>
        <v>0</v>
      </c>
      <c r="G636" s="86"/>
    </row>
    <row r="637" spans="1:17" s="4" customFormat="1" x14ac:dyDescent="0.25">
      <c r="A637" s="48" t="s">
        <v>57</v>
      </c>
      <c r="B637" s="56" t="s">
        <v>339</v>
      </c>
      <c r="C637" s="49">
        <v>6.16</v>
      </c>
      <c r="D637" s="46" t="s">
        <v>28</v>
      </c>
      <c r="E637" s="71"/>
      <c r="F637" s="52">
        <f t="shared" si="34"/>
        <v>0</v>
      </c>
      <c r="G637" s="86"/>
    </row>
    <row r="638" spans="1:17" s="4" customFormat="1" x14ac:dyDescent="0.25">
      <c r="A638" s="48" t="s">
        <v>59</v>
      </c>
      <c r="B638" s="56" t="s">
        <v>340</v>
      </c>
      <c r="C638" s="49">
        <v>3.36</v>
      </c>
      <c r="D638" s="46" t="s">
        <v>28</v>
      </c>
      <c r="E638" s="71"/>
      <c r="F638" s="52">
        <f t="shared" si="34"/>
        <v>0</v>
      </c>
      <c r="G638" s="86"/>
    </row>
    <row r="639" spans="1:17" s="4" customFormat="1" x14ac:dyDescent="0.25">
      <c r="A639" s="48" t="s">
        <v>61</v>
      </c>
      <c r="B639" s="56" t="s">
        <v>341</v>
      </c>
      <c r="C639" s="49">
        <v>4.18</v>
      </c>
      <c r="D639" s="46" t="s">
        <v>28</v>
      </c>
      <c r="E639" s="71"/>
      <c r="F639" s="52">
        <f t="shared" si="34"/>
        <v>0</v>
      </c>
      <c r="G639" s="86"/>
    </row>
    <row r="640" spans="1:17" s="4" customFormat="1" x14ac:dyDescent="0.25">
      <c r="A640" s="48" t="s">
        <v>63</v>
      </c>
      <c r="B640" s="56" t="s">
        <v>342</v>
      </c>
      <c r="C640" s="49">
        <v>4.18</v>
      </c>
      <c r="D640" s="46" t="s">
        <v>28</v>
      </c>
      <c r="E640" s="71"/>
      <c r="F640" s="52">
        <f t="shared" si="34"/>
        <v>0</v>
      </c>
      <c r="G640" s="86"/>
    </row>
    <row r="641" spans="1:12" s="4" customFormat="1" x14ac:dyDescent="0.25">
      <c r="A641" s="48" t="s">
        <v>65</v>
      </c>
      <c r="B641" s="56" t="s">
        <v>343</v>
      </c>
      <c r="C641" s="49">
        <v>3</v>
      </c>
      <c r="D641" s="46" t="s">
        <v>28</v>
      </c>
      <c r="E641" s="71"/>
      <c r="F641" s="52">
        <f t="shared" si="34"/>
        <v>0</v>
      </c>
      <c r="G641" s="86"/>
    </row>
    <row r="642" spans="1:12" s="79" customFormat="1" ht="30" x14ac:dyDescent="0.25">
      <c r="A642" s="48" t="s">
        <v>67</v>
      </c>
      <c r="B642" s="73" t="s">
        <v>344</v>
      </c>
      <c r="C642" s="28">
        <v>0.39</v>
      </c>
      <c r="D642" s="75" t="s">
        <v>28</v>
      </c>
      <c r="E642" s="81"/>
      <c r="F642" s="52">
        <f t="shared" si="34"/>
        <v>0</v>
      </c>
      <c r="G642" s="27"/>
      <c r="H642" s="78"/>
    </row>
    <row r="643" spans="1:12" s="79" customFormat="1" ht="30" x14ac:dyDescent="0.25">
      <c r="A643" s="48" t="s">
        <v>69</v>
      </c>
      <c r="B643" s="73" t="s">
        <v>345</v>
      </c>
      <c r="C643" s="28">
        <v>0.35</v>
      </c>
      <c r="D643" s="75" t="s">
        <v>28</v>
      </c>
      <c r="E643" s="81"/>
      <c r="F643" s="52">
        <f t="shared" si="34"/>
        <v>0</v>
      </c>
      <c r="G643" s="27"/>
      <c r="H643" s="78"/>
    </row>
    <row r="644" spans="1:12" s="79" customFormat="1" ht="15" customHeight="1" x14ac:dyDescent="0.25">
      <c r="A644" s="48" t="s">
        <v>71</v>
      </c>
      <c r="B644" s="73" t="s">
        <v>346</v>
      </c>
      <c r="C644" s="28">
        <v>3.3</v>
      </c>
      <c r="D644" s="75" t="s">
        <v>28</v>
      </c>
      <c r="E644" s="81"/>
      <c r="F644" s="52">
        <f t="shared" si="34"/>
        <v>0</v>
      </c>
      <c r="G644" s="27"/>
      <c r="H644" s="78"/>
    </row>
    <row r="645" spans="1:12" s="4" customFormat="1" x14ac:dyDescent="0.25">
      <c r="A645" s="48" t="s">
        <v>73</v>
      </c>
      <c r="B645" s="56" t="s">
        <v>347</v>
      </c>
      <c r="C645" s="49">
        <v>91.25</v>
      </c>
      <c r="D645" s="46" t="s">
        <v>28</v>
      </c>
      <c r="E645" s="71"/>
      <c r="F645" s="52">
        <f t="shared" si="34"/>
        <v>0</v>
      </c>
      <c r="G645" s="86"/>
    </row>
    <row r="646" spans="1:12" s="4" customFormat="1" x14ac:dyDescent="0.25">
      <c r="A646" s="48" t="s">
        <v>75</v>
      </c>
      <c r="B646" s="73" t="s">
        <v>126</v>
      </c>
      <c r="C646" s="74">
        <v>3.46</v>
      </c>
      <c r="D646" s="75" t="s">
        <v>28</v>
      </c>
      <c r="E646" s="76"/>
      <c r="F646" s="52">
        <f t="shared" si="34"/>
        <v>0</v>
      </c>
      <c r="G646" s="72">
        <f>SUM(F627:F646)</f>
        <v>0</v>
      </c>
    </row>
    <row r="647" spans="1:12" s="106" customFormat="1" ht="12.75" customHeight="1" x14ac:dyDescent="0.2">
      <c r="A647" s="133"/>
      <c r="B647" s="134"/>
      <c r="C647" s="135"/>
      <c r="D647" s="136"/>
      <c r="E647" s="135"/>
      <c r="F647" s="135"/>
      <c r="G647" s="102"/>
    </row>
    <row r="648" spans="1:12" x14ac:dyDescent="0.25">
      <c r="A648" s="68" t="s">
        <v>133</v>
      </c>
      <c r="B648" s="88" t="s">
        <v>134</v>
      </c>
      <c r="C648" s="53"/>
      <c r="D648" s="89"/>
      <c r="E648" s="53"/>
      <c r="F648" s="71"/>
      <c r="G648" s="72"/>
      <c r="H648" s="9"/>
      <c r="J648" s="9"/>
      <c r="K648" s="9"/>
      <c r="L648" s="9"/>
    </row>
    <row r="649" spans="1:12" s="79" customFormat="1" ht="45" x14ac:dyDescent="0.25">
      <c r="A649" s="23" t="s">
        <v>15</v>
      </c>
      <c r="B649" s="73" t="s">
        <v>135</v>
      </c>
      <c r="C649" s="146">
        <v>117.14</v>
      </c>
      <c r="D649" s="75" t="s">
        <v>25</v>
      </c>
      <c r="E649" s="76"/>
      <c r="F649" s="52">
        <f t="shared" ref="F649:F654" si="35">C649*E649</f>
        <v>0</v>
      </c>
      <c r="G649" s="77"/>
      <c r="H649" s="78"/>
    </row>
    <row r="650" spans="1:12" s="79" customFormat="1" ht="45" x14ac:dyDescent="0.25">
      <c r="A650" s="23" t="s">
        <v>18</v>
      </c>
      <c r="B650" s="73" t="s">
        <v>136</v>
      </c>
      <c r="C650" s="146">
        <v>333.92</v>
      </c>
      <c r="D650" s="75" t="s">
        <v>25</v>
      </c>
      <c r="E650" s="76"/>
      <c r="F650" s="52">
        <f t="shared" si="35"/>
        <v>0</v>
      </c>
      <c r="G650" s="77"/>
      <c r="H650" s="78"/>
    </row>
    <row r="651" spans="1:12" s="79" customFormat="1" ht="45" x14ac:dyDescent="0.25">
      <c r="A651" s="23" t="s">
        <v>21</v>
      </c>
      <c r="B651" s="73" t="s">
        <v>348</v>
      </c>
      <c r="C651" s="146">
        <v>10.95</v>
      </c>
      <c r="D651" s="75" t="s">
        <v>25</v>
      </c>
      <c r="E651" s="76"/>
      <c r="F651" s="52">
        <f t="shared" si="35"/>
        <v>0</v>
      </c>
      <c r="G651" s="77"/>
      <c r="H651" s="78"/>
    </row>
    <row r="652" spans="1:12" s="79" customFormat="1" ht="30" customHeight="1" x14ac:dyDescent="0.25">
      <c r="A652" s="23" t="s">
        <v>23</v>
      </c>
      <c r="B652" s="73" t="s">
        <v>138</v>
      </c>
      <c r="C652" s="146">
        <v>38.46</v>
      </c>
      <c r="D652" s="75" t="s">
        <v>25</v>
      </c>
      <c r="E652" s="76"/>
      <c r="F652" s="52">
        <f t="shared" si="35"/>
        <v>0</v>
      </c>
      <c r="G652" s="77"/>
      <c r="H652" s="78"/>
    </row>
    <row r="653" spans="1:12" s="79" customFormat="1" ht="30.75" customHeight="1" x14ac:dyDescent="0.25">
      <c r="A653" s="23" t="s">
        <v>26</v>
      </c>
      <c r="B653" s="73" t="s">
        <v>139</v>
      </c>
      <c r="C653" s="146">
        <v>73.040000000000006</v>
      </c>
      <c r="D653" s="75" t="s">
        <v>25</v>
      </c>
      <c r="E653" s="76"/>
      <c r="F653" s="52">
        <f t="shared" si="35"/>
        <v>0</v>
      </c>
      <c r="G653" s="77"/>
      <c r="H653" s="78"/>
    </row>
    <row r="654" spans="1:12" s="79" customFormat="1" ht="30" x14ac:dyDescent="0.25">
      <c r="A654" s="23" t="s">
        <v>29</v>
      </c>
      <c r="B654" s="147" t="s">
        <v>349</v>
      </c>
      <c r="C654" s="146">
        <v>1.54</v>
      </c>
      <c r="D654" s="75" t="s">
        <v>25</v>
      </c>
      <c r="E654" s="76"/>
      <c r="F654" s="52">
        <f t="shared" si="35"/>
        <v>0</v>
      </c>
      <c r="G654" s="72">
        <f>SUM(F649:F654)</f>
        <v>0</v>
      </c>
      <c r="H654" s="78"/>
    </row>
    <row r="655" spans="1:12" s="106" customFormat="1" ht="12.75" customHeight="1" x14ac:dyDescent="0.2">
      <c r="A655" s="133"/>
      <c r="B655" s="134"/>
      <c r="C655" s="135"/>
      <c r="D655" s="136"/>
      <c r="E655" s="135"/>
      <c r="F655" s="135"/>
      <c r="G655" s="102"/>
    </row>
    <row r="656" spans="1:12" s="79" customFormat="1" x14ac:dyDescent="0.25">
      <c r="A656" s="91" t="s">
        <v>141</v>
      </c>
      <c r="B656" s="92" t="s">
        <v>142</v>
      </c>
      <c r="C656" s="74"/>
      <c r="D656" s="75"/>
      <c r="E656" s="76"/>
      <c r="F656" s="74"/>
      <c r="G656" s="77"/>
      <c r="H656" s="78"/>
    </row>
    <row r="657" spans="1:8" s="79" customFormat="1" ht="30" x14ac:dyDescent="0.25">
      <c r="A657" s="23" t="s">
        <v>15</v>
      </c>
      <c r="B657" s="73" t="s">
        <v>143</v>
      </c>
      <c r="C657" s="148">
        <v>362.24</v>
      </c>
      <c r="D657" s="75" t="s">
        <v>25</v>
      </c>
      <c r="E657" s="76"/>
      <c r="F657" s="52">
        <f t="shared" ref="F657:F666" si="36">C657*E657</f>
        <v>0</v>
      </c>
      <c r="G657" s="77"/>
      <c r="H657" s="78"/>
    </row>
    <row r="658" spans="1:8" s="79" customFormat="1" ht="30" x14ac:dyDescent="0.25">
      <c r="A658" s="23" t="s">
        <v>18</v>
      </c>
      <c r="B658" s="73" t="s">
        <v>350</v>
      </c>
      <c r="C658" s="148">
        <v>20.8</v>
      </c>
      <c r="D658" s="75" t="s">
        <v>25</v>
      </c>
      <c r="E658" s="76"/>
      <c r="F658" s="52">
        <f t="shared" si="36"/>
        <v>0</v>
      </c>
      <c r="G658" s="77"/>
      <c r="H658" s="78"/>
    </row>
    <row r="659" spans="1:8" s="79" customFormat="1" ht="30" x14ac:dyDescent="0.25">
      <c r="A659" s="23" t="s">
        <v>21</v>
      </c>
      <c r="B659" s="73" t="s">
        <v>144</v>
      </c>
      <c r="C659" s="74">
        <v>10.95</v>
      </c>
      <c r="D659" s="75" t="s">
        <v>25</v>
      </c>
      <c r="E659" s="76"/>
      <c r="F659" s="52">
        <f t="shared" si="36"/>
        <v>0</v>
      </c>
      <c r="G659" s="77"/>
      <c r="H659" s="78"/>
    </row>
    <row r="660" spans="1:8" s="79" customFormat="1" ht="30" x14ac:dyDescent="0.25">
      <c r="A660" s="23" t="s">
        <v>23</v>
      </c>
      <c r="B660" s="73" t="s">
        <v>145</v>
      </c>
      <c r="C660" s="74">
        <v>10.95</v>
      </c>
      <c r="D660" s="75" t="s">
        <v>25</v>
      </c>
      <c r="E660" s="76"/>
      <c r="F660" s="52">
        <f t="shared" si="36"/>
        <v>0</v>
      </c>
      <c r="G660" s="77"/>
      <c r="H660" s="78"/>
    </row>
    <row r="661" spans="1:8" s="79" customFormat="1" ht="30" x14ac:dyDescent="0.25">
      <c r="A661" s="23" t="s">
        <v>26</v>
      </c>
      <c r="B661" s="93" t="s">
        <v>351</v>
      </c>
      <c r="C661" s="74">
        <v>87.24</v>
      </c>
      <c r="D661" s="75" t="s">
        <v>25</v>
      </c>
      <c r="E661" s="76"/>
      <c r="F661" s="52">
        <f t="shared" si="36"/>
        <v>0</v>
      </c>
      <c r="G661" s="77"/>
      <c r="H661" s="78"/>
    </row>
    <row r="662" spans="1:8" s="79" customFormat="1" ht="30" x14ac:dyDescent="0.25">
      <c r="A662" s="23" t="s">
        <v>29</v>
      </c>
      <c r="B662" s="93" t="s">
        <v>246</v>
      </c>
      <c r="C662" s="74">
        <v>87.24</v>
      </c>
      <c r="D662" s="75" t="s">
        <v>25</v>
      </c>
      <c r="E662" s="76"/>
      <c r="F662" s="52">
        <f t="shared" si="36"/>
        <v>0</v>
      </c>
      <c r="G662" s="77"/>
      <c r="H662" s="78"/>
    </row>
    <row r="663" spans="1:8" s="79" customFormat="1" ht="30" x14ac:dyDescent="0.25">
      <c r="A663" s="23" t="s">
        <v>31</v>
      </c>
      <c r="B663" s="93" t="s">
        <v>147</v>
      </c>
      <c r="C663" s="74">
        <v>895.29</v>
      </c>
      <c r="D663" s="75" t="s">
        <v>25</v>
      </c>
      <c r="E663" s="76"/>
      <c r="F663" s="52">
        <f t="shared" si="36"/>
        <v>0</v>
      </c>
      <c r="G663" s="77"/>
      <c r="H663" s="78"/>
    </row>
    <row r="664" spans="1:8" s="79" customFormat="1" ht="30" x14ac:dyDescent="0.25">
      <c r="A664" s="23" t="s">
        <v>33</v>
      </c>
      <c r="B664" s="93" t="s">
        <v>148</v>
      </c>
      <c r="C664" s="74">
        <v>895.59</v>
      </c>
      <c r="D664" s="75" t="s">
        <v>25</v>
      </c>
      <c r="E664" s="76"/>
      <c r="F664" s="52">
        <f t="shared" si="36"/>
        <v>0</v>
      </c>
      <c r="G664" s="77"/>
      <c r="H664" s="78"/>
    </row>
    <row r="665" spans="1:8" s="79" customFormat="1" x14ac:dyDescent="0.25">
      <c r="A665" s="23" t="s">
        <v>53</v>
      </c>
      <c r="B665" s="73" t="s">
        <v>151</v>
      </c>
      <c r="C665" s="74">
        <v>950.35</v>
      </c>
      <c r="D665" s="75" t="s">
        <v>20</v>
      </c>
      <c r="E665" s="76"/>
      <c r="F665" s="52">
        <f t="shared" si="36"/>
        <v>0</v>
      </c>
      <c r="G665" s="77"/>
      <c r="H665" s="78"/>
    </row>
    <row r="666" spans="1:8" s="79" customFormat="1" x14ac:dyDescent="0.25">
      <c r="A666" s="23" t="s">
        <v>55</v>
      </c>
      <c r="B666" s="73" t="s">
        <v>352</v>
      </c>
      <c r="C666" s="74">
        <v>140.58000000000001</v>
      </c>
      <c r="D666" s="75" t="s">
        <v>20</v>
      </c>
      <c r="E666" s="76"/>
      <c r="F666" s="52">
        <f t="shared" si="36"/>
        <v>0</v>
      </c>
      <c r="G666" s="132">
        <f>SUM(F657:F666)</f>
        <v>0</v>
      </c>
      <c r="H666" s="78"/>
    </row>
    <row r="667" spans="1:8" s="106" customFormat="1" ht="12.75" customHeight="1" x14ac:dyDescent="0.2">
      <c r="A667" s="133"/>
      <c r="B667" s="134"/>
      <c r="C667" s="135"/>
      <c r="D667" s="136"/>
      <c r="E667" s="135"/>
      <c r="F667" s="135"/>
      <c r="G667" s="102"/>
    </row>
    <row r="668" spans="1:8" s="79" customFormat="1" x14ac:dyDescent="0.25">
      <c r="A668" s="91" t="s">
        <v>153</v>
      </c>
      <c r="B668" s="92" t="s">
        <v>154</v>
      </c>
      <c r="C668" s="74"/>
      <c r="D668" s="75"/>
      <c r="E668" s="76"/>
      <c r="F668" s="74"/>
      <c r="G668" s="77"/>
      <c r="H668" s="78"/>
    </row>
    <row r="669" spans="1:8" s="79" customFormat="1" ht="30" x14ac:dyDescent="0.25">
      <c r="A669" s="23" t="s">
        <v>15</v>
      </c>
      <c r="B669" s="93" t="s">
        <v>155</v>
      </c>
      <c r="C669" s="148">
        <v>396.77</v>
      </c>
      <c r="D669" s="75" t="s">
        <v>25</v>
      </c>
      <c r="E669" s="76"/>
      <c r="F669" s="52">
        <f t="shared" ref="F669:F671" si="37">C669*E669</f>
        <v>0</v>
      </c>
      <c r="G669" s="96"/>
      <c r="H669" s="78"/>
    </row>
    <row r="670" spans="1:8" s="79" customFormat="1" ht="45" customHeight="1" x14ac:dyDescent="0.25">
      <c r="A670" s="23" t="s">
        <v>18</v>
      </c>
      <c r="B670" s="93" t="s">
        <v>157</v>
      </c>
      <c r="C670" s="149">
        <v>56.55</v>
      </c>
      <c r="D670" s="75" t="s">
        <v>25</v>
      </c>
      <c r="E670" s="76"/>
      <c r="F670" s="52">
        <f t="shared" si="37"/>
        <v>0</v>
      </c>
      <c r="G670" s="77"/>
      <c r="H670" s="78"/>
    </row>
    <row r="671" spans="1:8" s="79" customFormat="1" ht="60" x14ac:dyDescent="0.25">
      <c r="A671" s="23" t="s">
        <v>21</v>
      </c>
      <c r="B671" s="93" t="s">
        <v>156</v>
      </c>
      <c r="C671" s="28">
        <v>105.73</v>
      </c>
      <c r="D671" s="75" t="s">
        <v>25</v>
      </c>
      <c r="E671" s="81"/>
      <c r="F671" s="52">
        <f t="shared" si="37"/>
        <v>0</v>
      </c>
      <c r="G671" s="132">
        <f>SUM(F669:F671)</f>
        <v>0</v>
      </c>
      <c r="H671" s="78"/>
    </row>
    <row r="672" spans="1:8" s="106" customFormat="1" ht="12.75" customHeight="1" x14ac:dyDescent="0.2">
      <c r="A672" s="133"/>
      <c r="B672" s="134"/>
      <c r="C672" s="135"/>
      <c r="D672" s="136"/>
      <c r="E672" s="135"/>
      <c r="F672" s="135"/>
      <c r="G672" s="102"/>
    </row>
    <row r="673" spans="1:11" s="79" customFormat="1" x14ac:dyDescent="0.25">
      <c r="A673" s="91" t="s">
        <v>158</v>
      </c>
      <c r="B673" s="92" t="s">
        <v>163</v>
      </c>
      <c r="C673" s="74"/>
      <c r="D673" s="75"/>
      <c r="E673" s="76"/>
      <c r="F673" s="74"/>
      <c r="G673" s="77"/>
      <c r="H673" s="78"/>
    </row>
    <row r="674" spans="1:11" s="79" customFormat="1" ht="30" x14ac:dyDescent="0.25">
      <c r="A674" s="23" t="s">
        <v>15</v>
      </c>
      <c r="B674" s="93" t="s">
        <v>164</v>
      </c>
      <c r="C674" s="148">
        <v>507.76</v>
      </c>
      <c r="D674" s="75" t="s">
        <v>25</v>
      </c>
      <c r="E674" s="76"/>
      <c r="F674" s="52">
        <f t="shared" ref="F674:F680" si="38">C674*E674</f>
        <v>0</v>
      </c>
      <c r="G674" s="96"/>
      <c r="H674" s="78"/>
    </row>
    <row r="675" spans="1:11" s="79" customFormat="1" ht="45" x14ac:dyDescent="0.25">
      <c r="A675" s="23" t="s">
        <v>18</v>
      </c>
      <c r="B675" s="73" t="s">
        <v>165</v>
      </c>
      <c r="C675" s="148">
        <v>528.97</v>
      </c>
      <c r="D675" s="75" t="s">
        <v>25</v>
      </c>
      <c r="E675" s="76"/>
      <c r="F675" s="52">
        <f t="shared" si="38"/>
        <v>0</v>
      </c>
      <c r="G675" s="77"/>
      <c r="H675" s="78"/>
    </row>
    <row r="676" spans="1:11" s="79" customFormat="1" x14ac:dyDescent="0.25">
      <c r="A676" s="23" t="s">
        <v>21</v>
      </c>
      <c r="B676" s="73" t="s">
        <v>166</v>
      </c>
      <c r="C676" s="148">
        <v>160.84</v>
      </c>
      <c r="D676" s="75" t="s">
        <v>20</v>
      </c>
      <c r="E676" s="76"/>
      <c r="F676" s="52">
        <f t="shared" si="38"/>
        <v>0</v>
      </c>
      <c r="G676" s="77"/>
      <c r="H676" s="78"/>
    </row>
    <row r="677" spans="1:11" s="106" customFormat="1" ht="30" x14ac:dyDescent="0.25">
      <c r="A677" s="23" t="s">
        <v>23</v>
      </c>
      <c r="B677" s="93" t="s">
        <v>353</v>
      </c>
      <c r="C677" s="148">
        <v>78.180000000000007</v>
      </c>
      <c r="D677" s="100" t="s">
        <v>20</v>
      </c>
      <c r="E677" s="81"/>
      <c r="F677" s="52">
        <f t="shared" si="38"/>
        <v>0</v>
      </c>
      <c r="G677" s="102"/>
      <c r="H677" s="139"/>
      <c r="I677" s="99"/>
      <c r="J677" s="26"/>
      <c r="K677" s="105"/>
    </row>
    <row r="678" spans="1:11" s="106" customFormat="1" ht="30" x14ac:dyDescent="0.25">
      <c r="A678" s="23" t="s">
        <v>26</v>
      </c>
      <c r="B678" s="93" t="s">
        <v>354</v>
      </c>
      <c r="C678" s="148">
        <v>30</v>
      </c>
      <c r="D678" s="100" t="s">
        <v>20</v>
      </c>
      <c r="E678" s="81"/>
      <c r="F678" s="52">
        <f t="shared" si="38"/>
        <v>0</v>
      </c>
      <c r="G678" s="77"/>
      <c r="H678" s="139"/>
      <c r="I678" s="99"/>
      <c r="J678" s="26"/>
      <c r="K678" s="105"/>
    </row>
    <row r="679" spans="1:11" s="79" customFormat="1" ht="30" x14ac:dyDescent="0.25">
      <c r="A679" s="23" t="s">
        <v>29</v>
      </c>
      <c r="B679" s="93" t="s">
        <v>309</v>
      </c>
      <c r="C679" s="28">
        <v>22</v>
      </c>
      <c r="D679" s="75" t="s">
        <v>25</v>
      </c>
      <c r="E679" s="81"/>
      <c r="F679" s="52">
        <f t="shared" si="38"/>
        <v>0</v>
      </c>
      <c r="G679" s="61"/>
      <c r="H679" s="78"/>
    </row>
    <row r="680" spans="1:11" s="79" customFormat="1" ht="30" x14ac:dyDescent="0.25">
      <c r="A680" s="23" t="s">
        <v>31</v>
      </c>
      <c r="B680" s="73" t="s">
        <v>310</v>
      </c>
      <c r="C680" s="28">
        <v>22</v>
      </c>
      <c r="D680" s="75" t="s">
        <v>25</v>
      </c>
      <c r="E680" s="76"/>
      <c r="F680" s="52">
        <f t="shared" si="38"/>
        <v>0</v>
      </c>
      <c r="G680" s="132">
        <f>SUM(F674:F680)</f>
        <v>0</v>
      </c>
      <c r="H680" s="78"/>
    </row>
    <row r="681" spans="1:11" s="106" customFormat="1" ht="12.75" customHeight="1" x14ac:dyDescent="0.2">
      <c r="A681" s="133"/>
      <c r="B681" s="134"/>
      <c r="C681" s="135"/>
      <c r="D681" s="136"/>
      <c r="E681" s="135"/>
      <c r="F681" s="135"/>
      <c r="G681" s="102"/>
    </row>
    <row r="682" spans="1:11" s="106" customFormat="1" ht="18" customHeight="1" x14ac:dyDescent="0.25">
      <c r="A682" s="68" t="s">
        <v>162</v>
      </c>
      <c r="B682" s="98" t="s">
        <v>159</v>
      </c>
      <c r="C682" s="99"/>
      <c r="D682" s="100"/>
      <c r="E682" s="81"/>
      <c r="F682" s="101"/>
      <c r="G682" s="102"/>
      <c r="H682" s="103"/>
      <c r="I682" s="103"/>
      <c r="J682" s="104"/>
      <c r="K682" s="105"/>
    </row>
    <row r="683" spans="1:11" s="106" customFormat="1" ht="30" x14ac:dyDescent="0.25">
      <c r="A683" s="48" t="s">
        <v>160</v>
      </c>
      <c r="B683" s="93" t="s">
        <v>161</v>
      </c>
      <c r="C683" s="99">
        <v>143.91</v>
      </c>
      <c r="D683" s="26" t="s">
        <v>25</v>
      </c>
      <c r="E683" s="81"/>
      <c r="F683" s="52">
        <f t="shared" ref="F683" si="39">C683*E683</f>
        <v>0</v>
      </c>
      <c r="G683" s="132">
        <f>SUM(F683)</f>
        <v>0</v>
      </c>
      <c r="H683" s="139"/>
      <c r="I683" s="99"/>
      <c r="J683" s="26"/>
      <c r="K683" s="105"/>
    </row>
    <row r="684" spans="1:11" s="106" customFormat="1" ht="12.75" customHeight="1" x14ac:dyDescent="0.2">
      <c r="A684" s="133"/>
      <c r="B684" s="134"/>
      <c r="C684" s="135"/>
      <c r="D684" s="136"/>
      <c r="E684" s="135"/>
      <c r="F684" s="135"/>
      <c r="G684" s="102"/>
    </row>
    <row r="685" spans="1:11" s="79" customFormat="1" x14ac:dyDescent="0.25">
      <c r="A685" s="91" t="s">
        <v>172</v>
      </c>
      <c r="B685" s="92" t="s">
        <v>173</v>
      </c>
      <c r="C685" s="74"/>
      <c r="D685" s="110"/>
      <c r="E685" s="111"/>
      <c r="F685" s="74"/>
      <c r="G685" s="77"/>
      <c r="H685" s="78"/>
    </row>
    <row r="686" spans="1:11" s="79" customFormat="1" ht="30" x14ac:dyDescent="0.25">
      <c r="A686" s="23" t="s">
        <v>15</v>
      </c>
      <c r="B686" s="73" t="s">
        <v>175</v>
      </c>
      <c r="C686" s="74">
        <v>2</v>
      </c>
      <c r="D686" s="112" t="s">
        <v>17</v>
      </c>
      <c r="E686" s="76"/>
      <c r="F686" s="52">
        <f t="shared" ref="F686:F690" si="40">C686*E686</f>
        <v>0</v>
      </c>
      <c r="G686" s="96"/>
      <c r="H686" s="78"/>
    </row>
    <row r="687" spans="1:11" s="79" customFormat="1" ht="30" x14ac:dyDescent="0.25">
      <c r="A687" s="23" t="s">
        <v>18</v>
      </c>
      <c r="B687" s="93" t="s">
        <v>355</v>
      </c>
      <c r="C687" s="148">
        <v>3</v>
      </c>
      <c r="D687" s="100" t="s">
        <v>17</v>
      </c>
      <c r="E687" s="99"/>
      <c r="F687" s="52">
        <f t="shared" si="40"/>
        <v>0</v>
      </c>
      <c r="G687" s="77"/>
      <c r="H687" s="78"/>
    </row>
    <row r="688" spans="1:11" s="79" customFormat="1" ht="30" x14ac:dyDescent="0.25">
      <c r="A688" s="23" t="s">
        <v>21</v>
      </c>
      <c r="B688" s="73" t="s">
        <v>177</v>
      </c>
      <c r="C688" s="74">
        <v>1</v>
      </c>
      <c r="D688" s="112" t="s">
        <v>17</v>
      </c>
      <c r="E688" s="76"/>
      <c r="F688" s="52">
        <f t="shared" si="40"/>
        <v>0</v>
      </c>
      <c r="G688" s="77"/>
      <c r="H688" s="78"/>
    </row>
    <row r="689" spans="1:12" s="79" customFormat="1" ht="30" x14ac:dyDescent="0.25">
      <c r="A689" s="23" t="s">
        <v>23</v>
      </c>
      <c r="B689" s="73" t="s">
        <v>179</v>
      </c>
      <c r="C689" s="74">
        <v>6</v>
      </c>
      <c r="D689" s="112" t="s">
        <v>17</v>
      </c>
      <c r="E689" s="76"/>
      <c r="F689" s="52">
        <f t="shared" si="40"/>
        <v>0</v>
      </c>
      <c r="G689" s="96"/>
      <c r="H689" s="78"/>
    </row>
    <row r="690" spans="1:12" s="79" customFormat="1" ht="45" x14ac:dyDescent="0.25">
      <c r="A690" s="23" t="s">
        <v>26</v>
      </c>
      <c r="B690" s="73" t="s">
        <v>180</v>
      </c>
      <c r="C690" s="74">
        <v>2</v>
      </c>
      <c r="D690" s="112" t="s">
        <v>17</v>
      </c>
      <c r="E690" s="76"/>
      <c r="F690" s="52">
        <f t="shared" si="40"/>
        <v>0</v>
      </c>
      <c r="G690" s="132">
        <f>SUM(F686:F690)</f>
        <v>0</v>
      </c>
      <c r="H690" s="78"/>
    </row>
    <row r="691" spans="1:12" ht="12" customHeight="1" x14ac:dyDescent="0.25">
      <c r="A691" s="82"/>
      <c r="B691" s="90"/>
      <c r="C691" s="53"/>
      <c r="D691" s="70"/>
      <c r="E691" s="53"/>
      <c r="F691" s="71"/>
      <c r="G691" s="72"/>
      <c r="H691" s="87"/>
      <c r="J691" s="9"/>
      <c r="K691" s="9"/>
      <c r="L691" s="9"/>
    </row>
    <row r="692" spans="1:12" s="120" customFormat="1" x14ac:dyDescent="0.25">
      <c r="A692" s="68" t="s">
        <v>181</v>
      </c>
      <c r="B692" s="98" t="s">
        <v>182</v>
      </c>
      <c r="C692" s="117"/>
      <c r="D692" s="26"/>
      <c r="E692" s="99"/>
      <c r="F692" s="99"/>
      <c r="G692" s="118"/>
      <c r="H692" s="119"/>
      <c r="I692" s="119"/>
      <c r="J692" s="119"/>
      <c r="K692" s="119"/>
    </row>
    <row r="693" spans="1:12" s="120" customFormat="1" x14ac:dyDescent="0.25">
      <c r="A693" s="48" t="s">
        <v>15</v>
      </c>
      <c r="B693" s="121" t="s">
        <v>183</v>
      </c>
      <c r="C693" s="117">
        <v>57.88</v>
      </c>
      <c r="D693" s="26" t="s">
        <v>25</v>
      </c>
      <c r="E693" s="99"/>
      <c r="F693" s="52">
        <f t="shared" ref="F693" si="41">C693*E693</f>
        <v>0</v>
      </c>
      <c r="G693" s="122">
        <f>SUM(F693)</f>
        <v>0</v>
      </c>
      <c r="H693" s="119"/>
      <c r="I693" s="119"/>
      <c r="J693" s="119"/>
      <c r="K693" s="119"/>
    </row>
    <row r="694" spans="1:12" ht="15" customHeight="1" x14ac:dyDescent="0.25">
      <c r="A694" s="82"/>
      <c r="B694" s="90"/>
      <c r="C694" s="53"/>
      <c r="D694" s="70"/>
      <c r="E694" s="53"/>
      <c r="F694" s="71"/>
      <c r="G694" s="72"/>
      <c r="H694" s="87"/>
      <c r="J694" s="9"/>
      <c r="K694" s="9"/>
      <c r="L694" s="9"/>
    </row>
    <row r="695" spans="1:12" s="125" customFormat="1" ht="14.25" x14ac:dyDescent="0.2">
      <c r="A695" s="91" t="s">
        <v>184</v>
      </c>
      <c r="B695" s="92" t="s">
        <v>185</v>
      </c>
      <c r="C695" s="123"/>
      <c r="D695" s="124"/>
      <c r="E695" s="123"/>
      <c r="F695" s="140"/>
      <c r="G695" s="118"/>
    </row>
    <row r="696" spans="1:12" s="79" customFormat="1" x14ac:dyDescent="0.25">
      <c r="A696" s="23" t="s">
        <v>15</v>
      </c>
      <c r="B696" s="73" t="s">
        <v>186</v>
      </c>
      <c r="C696" s="74">
        <v>8</v>
      </c>
      <c r="D696" s="75" t="s">
        <v>17</v>
      </c>
      <c r="E696" s="76"/>
      <c r="F696" s="52">
        <f t="shared" ref="F696:F717" si="42">C696*E696</f>
        <v>0</v>
      </c>
      <c r="G696" s="77"/>
      <c r="H696" s="78"/>
    </row>
    <row r="697" spans="1:12" s="79" customFormat="1" x14ac:dyDescent="0.25">
      <c r="A697" s="23" t="s">
        <v>18</v>
      </c>
      <c r="B697" s="73" t="s">
        <v>187</v>
      </c>
      <c r="C697" s="74">
        <v>6</v>
      </c>
      <c r="D697" s="75" t="s">
        <v>17</v>
      </c>
      <c r="E697" s="76"/>
      <c r="F697" s="52">
        <f t="shared" si="42"/>
        <v>0</v>
      </c>
      <c r="G697" s="77"/>
      <c r="H697" s="78"/>
    </row>
    <row r="698" spans="1:12" s="79" customFormat="1" x14ac:dyDescent="0.25">
      <c r="A698" s="23" t="s">
        <v>21</v>
      </c>
      <c r="B698" s="73" t="s">
        <v>189</v>
      </c>
      <c r="C698" s="74">
        <v>2</v>
      </c>
      <c r="D698" s="75" t="s">
        <v>17</v>
      </c>
      <c r="E698" s="76"/>
      <c r="F698" s="52">
        <f t="shared" si="42"/>
        <v>0</v>
      </c>
      <c r="G698" s="77"/>
      <c r="H698" s="78"/>
    </row>
    <row r="699" spans="1:12" s="79" customFormat="1" x14ac:dyDescent="0.25">
      <c r="A699" s="23" t="s">
        <v>23</v>
      </c>
      <c r="B699" s="73" t="s">
        <v>251</v>
      </c>
      <c r="C699" s="74">
        <v>1</v>
      </c>
      <c r="D699" s="75" t="s">
        <v>17</v>
      </c>
      <c r="E699" s="76"/>
      <c r="F699" s="52">
        <f t="shared" si="42"/>
        <v>0</v>
      </c>
      <c r="G699" s="77"/>
      <c r="H699" s="78"/>
    </row>
    <row r="700" spans="1:12" s="79" customFormat="1" x14ac:dyDescent="0.25">
      <c r="A700" s="23" t="s">
        <v>26</v>
      </c>
      <c r="B700" s="73" t="s">
        <v>190</v>
      </c>
      <c r="C700" s="74">
        <v>5</v>
      </c>
      <c r="D700" s="75" t="s">
        <v>17</v>
      </c>
      <c r="E700" s="76"/>
      <c r="F700" s="52">
        <f t="shared" si="42"/>
        <v>0</v>
      </c>
      <c r="G700" s="77"/>
      <c r="H700" s="78"/>
    </row>
    <row r="701" spans="1:12" s="79" customFormat="1" x14ac:dyDescent="0.25">
      <c r="A701" s="23" t="s">
        <v>29</v>
      </c>
      <c r="B701" s="73" t="s">
        <v>191</v>
      </c>
      <c r="C701" s="74">
        <v>5</v>
      </c>
      <c r="D701" s="75" t="s">
        <v>17</v>
      </c>
      <c r="E701" s="76"/>
      <c r="F701" s="52">
        <f t="shared" si="42"/>
        <v>0</v>
      </c>
      <c r="G701" s="77"/>
      <c r="H701" s="78"/>
    </row>
    <row r="702" spans="1:12" s="79" customFormat="1" x14ac:dyDescent="0.25">
      <c r="A702" s="23" t="s">
        <v>31</v>
      </c>
      <c r="B702" s="73" t="s">
        <v>195</v>
      </c>
      <c r="C702" s="74">
        <v>4</v>
      </c>
      <c r="D702" s="75" t="s">
        <v>17</v>
      </c>
      <c r="E702" s="76"/>
      <c r="F702" s="52">
        <f t="shared" si="42"/>
        <v>0</v>
      </c>
      <c r="G702" s="77"/>
      <c r="H702" s="78"/>
    </row>
    <row r="703" spans="1:12" s="125" customFormat="1" ht="30" x14ac:dyDescent="0.25">
      <c r="A703" s="23" t="s">
        <v>33</v>
      </c>
      <c r="B703" s="73" t="s">
        <v>202</v>
      </c>
      <c r="C703" s="74">
        <v>71.14</v>
      </c>
      <c r="D703" s="75" t="s">
        <v>20</v>
      </c>
      <c r="E703" s="76"/>
      <c r="F703" s="52">
        <f t="shared" si="42"/>
        <v>0</v>
      </c>
      <c r="G703" s="118"/>
    </row>
    <row r="704" spans="1:12" s="106" customFormat="1" ht="30" x14ac:dyDescent="0.25">
      <c r="A704" s="23" t="s">
        <v>53</v>
      </c>
      <c r="B704" s="73" t="s">
        <v>203</v>
      </c>
      <c r="C704" s="74">
        <v>3</v>
      </c>
      <c r="D704" s="75" t="s">
        <v>17</v>
      </c>
      <c r="E704" s="76"/>
      <c r="F704" s="52">
        <f t="shared" si="42"/>
        <v>0</v>
      </c>
      <c r="G704" s="102"/>
    </row>
    <row r="705" spans="1:15" s="106" customFormat="1" ht="30" x14ac:dyDescent="0.25">
      <c r="A705" s="23" t="s">
        <v>55</v>
      </c>
      <c r="B705" s="73" t="s">
        <v>197</v>
      </c>
      <c r="C705" s="74">
        <v>42.88</v>
      </c>
      <c r="D705" s="75" t="s">
        <v>20</v>
      </c>
      <c r="E705" s="76"/>
      <c r="F705" s="52">
        <f t="shared" si="42"/>
        <v>0</v>
      </c>
      <c r="G705" s="102"/>
    </row>
    <row r="706" spans="1:15" s="4" customFormat="1" x14ac:dyDescent="0.25">
      <c r="A706" s="23" t="s">
        <v>57</v>
      </c>
      <c r="B706" s="73" t="s">
        <v>258</v>
      </c>
      <c r="C706" s="74">
        <v>4</v>
      </c>
      <c r="D706" s="75" t="s">
        <v>17</v>
      </c>
      <c r="E706" s="76"/>
      <c r="F706" s="52">
        <f t="shared" si="42"/>
        <v>0</v>
      </c>
      <c r="G706" s="86"/>
    </row>
    <row r="707" spans="1:15" s="4" customFormat="1" x14ac:dyDescent="0.25">
      <c r="A707" s="23" t="s">
        <v>59</v>
      </c>
      <c r="B707" s="73" t="s">
        <v>259</v>
      </c>
      <c r="C707" s="74">
        <v>5</v>
      </c>
      <c r="D707" s="75" t="s">
        <v>17</v>
      </c>
      <c r="E707" s="76"/>
      <c r="F707" s="52">
        <f t="shared" si="42"/>
        <v>0</v>
      </c>
      <c r="G707" s="86"/>
    </row>
    <row r="708" spans="1:15" s="106" customFormat="1" x14ac:dyDescent="0.25">
      <c r="A708" s="23" t="s">
        <v>61</v>
      </c>
      <c r="B708" s="73" t="s">
        <v>196</v>
      </c>
      <c r="C708" s="74">
        <v>13</v>
      </c>
      <c r="D708" s="75" t="s">
        <v>17</v>
      </c>
      <c r="E708" s="76"/>
      <c r="F708" s="52">
        <f t="shared" si="42"/>
        <v>0</v>
      </c>
      <c r="G708" s="102"/>
    </row>
    <row r="709" spans="1:15" s="4" customFormat="1" ht="30" x14ac:dyDescent="0.25">
      <c r="A709" s="23" t="s">
        <v>63</v>
      </c>
      <c r="B709" s="73" t="s">
        <v>197</v>
      </c>
      <c r="C709" s="74">
        <v>57.19</v>
      </c>
      <c r="D709" s="75" t="s">
        <v>20</v>
      </c>
      <c r="E709" s="76"/>
      <c r="F709" s="52">
        <f t="shared" si="42"/>
        <v>0</v>
      </c>
      <c r="G709" s="77"/>
    </row>
    <row r="710" spans="1:15" s="4" customFormat="1" ht="30" x14ac:dyDescent="0.25">
      <c r="A710" s="23" t="s">
        <v>65</v>
      </c>
      <c r="B710" s="73" t="s">
        <v>198</v>
      </c>
      <c r="C710" s="74">
        <v>15.39</v>
      </c>
      <c r="D710" s="75" t="s">
        <v>20</v>
      </c>
      <c r="E710" s="76"/>
      <c r="F710" s="52">
        <f t="shared" si="42"/>
        <v>0</v>
      </c>
      <c r="G710" s="77"/>
    </row>
    <row r="711" spans="1:15" s="4" customFormat="1" ht="30" x14ac:dyDescent="0.25">
      <c r="A711" s="23" t="s">
        <v>67</v>
      </c>
      <c r="B711" s="73" t="s">
        <v>199</v>
      </c>
      <c r="C711" s="74">
        <v>32.880000000000003</v>
      </c>
      <c r="D711" s="75" t="s">
        <v>20</v>
      </c>
      <c r="E711" s="76"/>
      <c r="F711" s="52">
        <f t="shared" si="42"/>
        <v>0</v>
      </c>
      <c r="G711" s="77"/>
    </row>
    <row r="712" spans="1:15" s="4" customFormat="1" ht="30" x14ac:dyDescent="0.25">
      <c r="A712" s="23" t="s">
        <v>69</v>
      </c>
      <c r="B712" s="73" t="s">
        <v>356</v>
      </c>
      <c r="C712" s="74">
        <v>2.14</v>
      </c>
      <c r="D712" s="75" t="s">
        <v>20</v>
      </c>
      <c r="E712" s="76"/>
      <c r="F712" s="52">
        <f t="shared" si="42"/>
        <v>0</v>
      </c>
      <c r="G712" s="77"/>
    </row>
    <row r="713" spans="1:15" s="79" customFormat="1" x14ac:dyDescent="0.25">
      <c r="A713" s="23" t="s">
        <v>71</v>
      </c>
      <c r="B713" s="126" t="s">
        <v>204</v>
      </c>
      <c r="C713" s="74">
        <v>8</v>
      </c>
      <c r="D713" s="75" t="s">
        <v>205</v>
      </c>
      <c r="E713" s="76"/>
      <c r="F713" s="52">
        <f t="shared" si="42"/>
        <v>0</v>
      </c>
      <c r="G713" s="77"/>
      <c r="H713" s="78"/>
    </row>
    <row r="714" spans="1:15" s="83" customFormat="1" x14ac:dyDescent="0.25">
      <c r="A714" s="23" t="s">
        <v>73</v>
      </c>
      <c r="B714" s="126" t="s">
        <v>206</v>
      </c>
      <c r="C714" s="127">
        <v>3</v>
      </c>
      <c r="D714" s="26" t="s">
        <v>17</v>
      </c>
      <c r="E714" s="53"/>
      <c r="F714" s="52">
        <f t="shared" si="42"/>
        <v>0</v>
      </c>
      <c r="G714" s="25"/>
      <c r="H714" s="128"/>
      <c r="O714" s="129"/>
    </row>
    <row r="715" spans="1:15" s="83" customFormat="1" x14ac:dyDescent="0.25">
      <c r="A715" s="23" t="s">
        <v>75</v>
      </c>
      <c r="B715" s="126" t="s">
        <v>207</v>
      </c>
      <c r="C715" s="127">
        <v>3</v>
      </c>
      <c r="D715" s="26" t="s">
        <v>17</v>
      </c>
      <c r="E715" s="53"/>
      <c r="F715" s="52">
        <f t="shared" si="42"/>
        <v>0</v>
      </c>
      <c r="G715" s="25"/>
      <c r="H715" s="128"/>
      <c r="O715" s="130"/>
    </row>
    <row r="716" spans="1:15" s="83" customFormat="1" x14ac:dyDescent="0.25">
      <c r="A716" s="23" t="s">
        <v>77</v>
      </c>
      <c r="B716" s="126" t="s">
        <v>208</v>
      </c>
      <c r="C716" s="131">
        <v>1</v>
      </c>
      <c r="D716" s="26" t="s">
        <v>209</v>
      </c>
      <c r="E716" s="127"/>
      <c r="F716" s="52">
        <f t="shared" si="42"/>
        <v>0</v>
      </c>
      <c r="G716" s="72"/>
      <c r="H716" s="128"/>
      <c r="O716" s="129"/>
    </row>
    <row r="717" spans="1:15" s="83" customFormat="1" x14ac:dyDescent="0.25">
      <c r="A717" s="23" t="s">
        <v>79</v>
      </c>
      <c r="B717" s="126" t="s">
        <v>210</v>
      </c>
      <c r="C717" s="131">
        <v>1</v>
      </c>
      <c r="D717" s="26" t="s">
        <v>209</v>
      </c>
      <c r="E717" s="127"/>
      <c r="F717" s="52">
        <f t="shared" si="42"/>
        <v>0</v>
      </c>
      <c r="G717" s="132">
        <f>SUM(F696:F717)</f>
        <v>0</v>
      </c>
      <c r="H717" s="128"/>
      <c r="O717" s="129"/>
    </row>
    <row r="718" spans="1:15" ht="15" customHeight="1" x14ac:dyDescent="0.25">
      <c r="A718" s="82"/>
      <c r="B718" s="90"/>
      <c r="C718" s="53"/>
      <c r="D718" s="70"/>
      <c r="E718" s="53"/>
      <c r="F718" s="71"/>
      <c r="G718" s="72"/>
      <c r="H718" s="87"/>
      <c r="J718" s="9"/>
      <c r="K718" s="9"/>
      <c r="L718" s="9"/>
    </row>
    <row r="719" spans="1:15" s="79" customFormat="1" x14ac:dyDescent="0.25">
      <c r="A719" s="91" t="s">
        <v>211</v>
      </c>
      <c r="B719" s="92" t="s">
        <v>212</v>
      </c>
      <c r="C719" s="74"/>
      <c r="D719" s="75"/>
      <c r="E719" s="76"/>
      <c r="F719" s="74"/>
      <c r="G719" s="77"/>
      <c r="H719" s="78"/>
    </row>
    <row r="720" spans="1:15" s="79" customFormat="1" x14ac:dyDescent="0.25">
      <c r="A720" s="23" t="s">
        <v>15</v>
      </c>
      <c r="B720" s="121" t="s">
        <v>357</v>
      </c>
      <c r="C720" s="127">
        <f>C721+C722</f>
        <v>1278.33</v>
      </c>
      <c r="D720" s="75" t="s">
        <v>25</v>
      </c>
      <c r="E720" s="76"/>
      <c r="F720" s="52">
        <f t="shared" ref="F720:F722" si="43">C720*E720</f>
        <v>0</v>
      </c>
      <c r="G720" s="77"/>
      <c r="H720" s="78"/>
    </row>
    <row r="721" spans="1:12" s="79" customFormat="1" x14ac:dyDescent="0.25">
      <c r="A721" s="23" t="s">
        <v>18</v>
      </c>
      <c r="B721" s="121" t="s">
        <v>358</v>
      </c>
      <c r="C721" s="99">
        <v>809.89</v>
      </c>
      <c r="D721" s="75" t="s">
        <v>25</v>
      </c>
      <c r="E721" s="76"/>
      <c r="F721" s="52">
        <f t="shared" si="43"/>
        <v>0</v>
      </c>
      <c r="G721" s="77"/>
      <c r="H721" s="78"/>
    </row>
    <row r="722" spans="1:12" s="79" customFormat="1" x14ac:dyDescent="0.25">
      <c r="A722" s="23" t="s">
        <v>21</v>
      </c>
      <c r="B722" s="121" t="s">
        <v>359</v>
      </c>
      <c r="C722" s="127">
        <v>468.44</v>
      </c>
      <c r="D722" s="75" t="s">
        <v>25</v>
      </c>
      <c r="E722" s="76"/>
      <c r="F722" s="52">
        <f t="shared" si="43"/>
        <v>0</v>
      </c>
      <c r="G722" s="132">
        <f>SUM(F720:F722)</f>
        <v>0</v>
      </c>
      <c r="H722" s="78"/>
    </row>
    <row r="723" spans="1:12" ht="15" customHeight="1" x14ac:dyDescent="0.25">
      <c r="A723" s="82"/>
      <c r="B723" s="90"/>
      <c r="C723" s="53"/>
      <c r="D723" s="70"/>
      <c r="E723" s="53"/>
      <c r="F723" s="71"/>
      <c r="G723" s="72"/>
      <c r="H723" s="87"/>
      <c r="J723" s="9"/>
      <c r="K723" s="9"/>
      <c r="L723" s="9"/>
    </row>
    <row r="724" spans="1:12" s="79" customFormat="1" x14ac:dyDescent="0.25">
      <c r="A724" s="91" t="s">
        <v>218</v>
      </c>
      <c r="B724" s="92" t="s">
        <v>219</v>
      </c>
      <c r="C724" s="74"/>
      <c r="D724" s="75"/>
      <c r="E724" s="76"/>
      <c r="F724" s="74"/>
      <c r="G724" s="77"/>
      <c r="H724" s="78"/>
    </row>
    <row r="725" spans="1:12" s="79" customFormat="1" ht="30" x14ac:dyDescent="0.25">
      <c r="A725" s="23" t="s">
        <v>15</v>
      </c>
      <c r="B725" s="73" t="s">
        <v>222</v>
      </c>
      <c r="C725" s="74">
        <v>41.38</v>
      </c>
      <c r="D725" s="75" t="s">
        <v>223</v>
      </c>
      <c r="E725" s="76"/>
      <c r="F725" s="52">
        <f t="shared" ref="F725:F731" si="44">C725*E725</f>
        <v>0</v>
      </c>
      <c r="G725" s="77"/>
      <c r="H725" s="78"/>
    </row>
    <row r="726" spans="1:12" s="79" customFormat="1" x14ac:dyDescent="0.25">
      <c r="A726" s="23" t="s">
        <v>18</v>
      </c>
      <c r="B726" s="73" t="s">
        <v>221</v>
      </c>
      <c r="C726" s="74">
        <v>56.33</v>
      </c>
      <c r="D726" s="75" t="s">
        <v>25</v>
      </c>
      <c r="E726" s="76"/>
      <c r="F726" s="52">
        <f t="shared" si="44"/>
        <v>0</v>
      </c>
      <c r="G726" s="77"/>
      <c r="H726" s="78"/>
    </row>
    <row r="727" spans="1:12" s="79" customFormat="1" ht="18.75" customHeight="1" x14ac:dyDescent="0.25">
      <c r="A727" s="23" t="s">
        <v>21</v>
      </c>
      <c r="B727" s="73" t="s">
        <v>261</v>
      </c>
      <c r="C727" s="74">
        <v>47.9</v>
      </c>
      <c r="D727" s="75" t="s">
        <v>25</v>
      </c>
      <c r="E727" s="76"/>
      <c r="F727" s="52">
        <f t="shared" si="44"/>
        <v>0</v>
      </c>
      <c r="G727" s="77"/>
      <c r="H727" s="78"/>
    </row>
    <row r="728" spans="1:12" s="79" customFormat="1" ht="30" x14ac:dyDescent="0.25">
      <c r="A728" s="23" t="s">
        <v>23</v>
      </c>
      <c r="B728" s="93" t="s">
        <v>224</v>
      </c>
      <c r="C728" s="74">
        <v>60.06</v>
      </c>
      <c r="D728" s="75" t="s">
        <v>20</v>
      </c>
      <c r="E728" s="76"/>
      <c r="F728" s="52">
        <f t="shared" si="44"/>
        <v>0</v>
      </c>
      <c r="G728" s="77"/>
      <c r="H728" s="78"/>
    </row>
    <row r="729" spans="1:12" s="79" customFormat="1" x14ac:dyDescent="0.25">
      <c r="A729" s="23" t="s">
        <v>26</v>
      </c>
      <c r="B729" s="121" t="s">
        <v>225</v>
      </c>
      <c r="C729" s="74">
        <v>1</v>
      </c>
      <c r="D729" s="75" t="s">
        <v>17</v>
      </c>
      <c r="E729" s="76"/>
      <c r="F729" s="52">
        <f t="shared" si="44"/>
        <v>0</v>
      </c>
      <c r="G729" s="86"/>
      <c r="H729" s="78"/>
    </row>
    <row r="730" spans="1:12" s="4" customFormat="1" ht="30" x14ac:dyDescent="0.25">
      <c r="A730" s="23" t="s">
        <v>29</v>
      </c>
      <c r="B730" s="121" t="s">
        <v>262</v>
      </c>
      <c r="C730" s="74">
        <v>1</v>
      </c>
      <c r="D730" s="75" t="s">
        <v>17</v>
      </c>
      <c r="E730" s="76"/>
      <c r="F730" s="52">
        <f t="shared" si="44"/>
        <v>0</v>
      </c>
      <c r="G730" s="86"/>
    </row>
    <row r="731" spans="1:12" s="4" customFormat="1" ht="30" x14ac:dyDescent="0.25">
      <c r="A731" s="23" t="s">
        <v>31</v>
      </c>
      <c r="B731" s="121" t="s">
        <v>226</v>
      </c>
      <c r="C731" s="74">
        <v>12</v>
      </c>
      <c r="D731" s="75" t="s">
        <v>17</v>
      </c>
      <c r="E731" s="76"/>
      <c r="F731" s="52">
        <f t="shared" si="44"/>
        <v>0</v>
      </c>
      <c r="G731" s="132">
        <f>SUM(F725:F731)</f>
        <v>0</v>
      </c>
    </row>
    <row r="732" spans="1:12" ht="15" customHeight="1" x14ac:dyDescent="0.25">
      <c r="A732" s="82"/>
      <c r="B732" s="90"/>
      <c r="C732" s="53"/>
      <c r="D732" s="70"/>
      <c r="E732" s="53"/>
      <c r="F732" s="71"/>
      <c r="G732" s="72"/>
      <c r="H732" s="87"/>
      <c r="J732" s="9"/>
      <c r="K732" s="9"/>
      <c r="L732" s="9"/>
    </row>
    <row r="733" spans="1:12" s="79" customFormat="1" x14ac:dyDescent="0.2">
      <c r="A733" s="23"/>
      <c r="B733" s="321" t="s">
        <v>360</v>
      </c>
      <c r="C733" s="321"/>
      <c r="D733" s="321"/>
      <c r="E733" s="321"/>
      <c r="F733" s="25" t="s">
        <v>36</v>
      </c>
      <c r="G733" s="60">
        <f>SUM(G624:G731)</f>
        <v>0</v>
      </c>
      <c r="H733" s="78"/>
    </row>
    <row r="734" spans="1:12" ht="12" customHeight="1" x14ac:dyDescent="0.25">
      <c r="A734" s="82"/>
      <c r="B734" s="90"/>
      <c r="C734" s="53"/>
      <c r="D734" s="70"/>
      <c r="E734" s="53"/>
      <c r="F734" s="71"/>
      <c r="G734" s="72"/>
      <c r="H734" s="87"/>
      <c r="J734" s="9"/>
      <c r="K734" s="9"/>
      <c r="L734" s="9"/>
    </row>
    <row r="735" spans="1:12" s="30" customFormat="1" x14ac:dyDescent="0.25">
      <c r="A735" s="31"/>
      <c r="B735" s="62" t="s">
        <v>361</v>
      </c>
      <c r="C735" s="63"/>
      <c r="D735" s="26"/>
      <c r="E735" s="61"/>
      <c r="F735" s="28"/>
      <c r="G735" s="27"/>
      <c r="H735" s="38"/>
    </row>
    <row r="736" spans="1:12" ht="15" customHeight="1" x14ac:dyDescent="0.25">
      <c r="A736" s="82"/>
      <c r="B736" s="90"/>
      <c r="C736" s="53"/>
      <c r="D736" s="70"/>
      <c r="E736" s="53"/>
      <c r="F736" s="71"/>
      <c r="G736" s="72"/>
      <c r="H736" s="87"/>
      <c r="J736" s="9"/>
      <c r="K736" s="9"/>
      <c r="L736" s="9"/>
    </row>
    <row r="737" spans="1:17" s="54" customFormat="1" ht="15.95" customHeight="1" x14ac:dyDescent="0.25">
      <c r="A737" s="39" t="s">
        <v>13</v>
      </c>
      <c r="B737" s="64" t="s">
        <v>38</v>
      </c>
      <c r="C737" s="49"/>
      <c r="E737" s="42"/>
      <c r="F737" s="43"/>
      <c r="G737" s="55"/>
      <c r="H737" s="45"/>
      <c r="J737" s="65"/>
      <c r="K737" s="65"/>
      <c r="L737" s="65"/>
      <c r="M737" s="65"/>
      <c r="N737" s="65"/>
      <c r="O737" s="65"/>
      <c r="P737" s="65"/>
      <c r="Q737" s="65"/>
    </row>
    <row r="738" spans="1:17" s="54" customFormat="1" ht="15.95" customHeight="1" x14ac:dyDescent="0.25">
      <c r="A738" s="48" t="s">
        <v>15</v>
      </c>
      <c r="B738" s="56" t="s">
        <v>39</v>
      </c>
      <c r="C738" s="49">
        <v>333.89</v>
      </c>
      <c r="D738" s="46" t="s">
        <v>28</v>
      </c>
      <c r="E738" s="52"/>
      <c r="F738" s="52">
        <f>C738*E738</f>
        <v>0</v>
      </c>
      <c r="G738" s="55"/>
      <c r="H738" s="45"/>
      <c r="J738" s="65"/>
      <c r="K738" s="65"/>
      <c r="L738" s="65"/>
      <c r="M738" s="65"/>
      <c r="N738" s="65"/>
      <c r="O738" s="65"/>
      <c r="P738" s="65"/>
      <c r="Q738" s="65"/>
    </row>
    <row r="739" spans="1:17" s="46" customFormat="1" ht="15.95" customHeight="1" x14ac:dyDescent="0.25">
      <c r="A739" s="48" t="s">
        <v>18</v>
      </c>
      <c r="B739" s="56" t="s">
        <v>40</v>
      </c>
      <c r="C739" s="49">
        <v>395.5</v>
      </c>
      <c r="D739" s="46" t="s">
        <v>28</v>
      </c>
      <c r="E739" s="52"/>
      <c r="F739" s="52">
        <f>C739*E739</f>
        <v>0</v>
      </c>
      <c r="G739" s="55"/>
      <c r="H739" s="45"/>
      <c r="J739" s="47"/>
      <c r="K739" s="47"/>
      <c r="L739" s="47"/>
      <c r="M739" s="47"/>
      <c r="N739" s="47"/>
      <c r="O739" s="47"/>
      <c r="P739" s="47"/>
      <c r="Q739" s="47"/>
    </row>
    <row r="740" spans="1:17" s="46" customFormat="1" ht="15.95" customHeight="1" x14ac:dyDescent="0.25">
      <c r="A740" s="48" t="s">
        <v>21</v>
      </c>
      <c r="B740" s="56" t="s">
        <v>41</v>
      </c>
      <c r="C740" s="49">
        <v>38.549999999999997</v>
      </c>
      <c r="D740" s="46" t="s">
        <v>25</v>
      </c>
      <c r="E740" s="52"/>
      <c r="F740" s="52">
        <f>C740*E740</f>
        <v>0</v>
      </c>
      <c r="G740" s="55"/>
      <c r="H740" s="45"/>
      <c r="J740" s="47"/>
      <c r="K740" s="47"/>
      <c r="L740" s="47"/>
      <c r="M740" s="47"/>
      <c r="N740" s="47"/>
      <c r="O740" s="47"/>
      <c r="P740" s="47"/>
      <c r="Q740" s="47"/>
    </row>
    <row r="741" spans="1:17" s="46" customFormat="1" ht="15.95" customHeight="1" x14ac:dyDescent="0.25">
      <c r="A741" s="48" t="s">
        <v>23</v>
      </c>
      <c r="B741" s="56" t="s">
        <v>42</v>
      </c>
      <c r="C741" s="49">
        <v>157.47</v>
      </c>
      <c r="D741" s="46" t="s">
        <v>28</v>
      </c>
      <c r="E741" s="52"/>
      <c r="F741" s="52">
        <f>C741*E741</f>
        <v>0</v>
      </c>
      <c r="G741" s="55">
        <f>SUM(F738:F741)</f>
        <v>0</v>
      </c>
      <c r="H741" s="45"/>
      <c r="J741" s="47"/>
      <c r="K741" s="47"/>
      <c r="L741" s="47"/>
      <c r="M741" s="47"/>
      <c r="N741" s="47"/>
      <c r="O741" s="47"/>
      <c r="P741" s="47"/>
      <c r="Q741" s="47"/>
    </row>
    <row r="742" spans="1:17" ht="15" customHeight="1" x14ac:dyDescent="0.25">
      <c r="A742" s="82"/>
      <c r="B742" s="90"/>
      <c r="C742" s="53"/>
      <c r="D742" s="70"/>
      <c r="E742" s="53"/>
      <c r="F742" s="71"/>
      <c r="G742" s="72"/>
      <c r="H742" s="87"/>
      <c r="J742" s="9"/>
      <c r="K742" s="9"/>
      <c r="L742" s="9"/>
    </row>
    <row r="743" spans="1:17" x14ac:dyDescent="0.25">
      <c r="A743" s="68" t="s">
        <v>43</v>
      </c>
      <c r="B743" s="69" t="s">
        <v>44</v>
      </c>
      <c r="C743" s="53"/>
      <c r="D743" s="70"/>
      <c r="E743" s="53"/>
      <c r="F743" s="71"/>
      <c r="G743" s="72"/>
      <c r="H743" s="9"/>
      <c r="J743" s="9"/>
      <c r="K743" s="9"/>
      <c r="L743" s="9"/>
    </row>
    <row r="744" spans="1:17" s="54" customFormat="1" ht="15.75" customHeight="1" x14ac:dyDescent="0.25">
      <c r="A744" s="48" t="s">
        <v>15</v>
      </c>
      <c r="B744" s="56" t="s">
        <v>329</v>
      </c>
      <c r="C744" s="49">
        <v>4.32</v>
      </c>
      <c r="D744" s="46" t="s">
        <v>28</v>
      </c>
      <c r="E744" s="51"/>
      <c r="F744" s="52">
        <f t="shared" ref="F744:F761" si="45">C744*E744</f>
        <v>0</v>
      </c>
      <c r="G744" s="55"/>
      <c r="H744" s="45"/>
      <c r="J744" s="65"/>
      <c r="K744" s="65"/>
      <c r="L744" s="65"/>
      <c r="M744" s="65"/>
      <c r="N744" s="65"/>
      <c r="O744" s="65"/>
      <c r="P744" s="65"/>
      <c r="Q744" s="65"/>
    </row>
    <row r="745" spans="1:17" s="54" customFormat="1" ht="15.75" customHeight="1" x14ac:dyDescent="0.25">
      <c r="A745" s="48" t="s">
        <v>18</v>
      </c>
      <c r="B745" s="56" t="s">
        <v>362</v>
      </c>
      <c r="C745" s="49">
        <v>61.1</v>
      </c>
      <c r="D745" s="46" t="s">
        <v>28</v>
      </c>
      <c r="E745" s="51"/>
      <c r="F745" s="52">
        <f t="shared" si="45"/>
        <v>0</v>
      </c>
      <c r="G745" s="55"/>
      <c r="H745" s="45"/>
      <c r="J745" s="65"/>
      <c r="K745" s="65"/>
      <c r="L745" s="65"/>
      <c r="M745" s="65"/>
      <c r="N745" s="65"/>
      <c r="O745" s="65"/>
      <c r="P745" s="65"/>
      <c r="Q745" s="65"/>
    </row>
    <row r="746" spans="1:17" s="54" customFormat="1" ht="15.75" customHeight="1" x14ac:dyDescent="0.25">
      <c r="A746" s="48" t="s">
        <v>21</v>
      </c>
      <c r="B746" s="56" t="s">
        <v>363</v>
      </c>
      <c r="C746" s="49">
        <v>24.06</v>
      </c>
      <c r="D746" s="46" t="s">
        <v>28</v>
      </c>
      <c r="E746" s="51"/>
      <c r="F746" s="52">
        <f t="shared" si="45"/>
        <v>0</v>
      </c>
      <c r="G746" s="55"/>
      <c r="H746" s="45"/>
      <c r="J746" s="65"/>
      <c r="K746" s="65"/>
      <c r="L746" s="65"/>
      <c r="M746" s="65"/>
      <c r="N746" s="65"/>
      <c r="O746" s="65"/>
      <c r="P746" s="65"/>
      <c r="Q746" s="65"/>
    </row>
    <row r="747" spans="1:17" s="54" customFormat="1" ht="15.75" customHeight="1" x14ac:dyDescent="0.25">
      <c r="A747" s="48" t="s">
        <v>23</v>
      </c>
      <c r="B747" s="56" t="s">
        <v>364</v>
      </c>
      <c r="C747" s="49">
        <v>4.13</v>
      </c>
      <c r="D747" s="46" t="s">
        <v>28</v>
      </c>
      <c r="E747" s="51"/>
      <c r="F747" s="52">
        <f t="shared" si="45"/>
        <v>0</v>
      </c>
      <c r="G747" s="55"/>
      <c r="H747" s="45"/>
      <c r="J747" s="65"/>
      <c r="K747" s="65"/>
      <c r="L747" s="65"/>
      <c r="M747" s="65"/>
      <c r="N747" s="65"/>
      <c r="O747" s="65"/>
      <c r="P747" s="65"/>
      <c r="Q747" s="65"/>
    </row>
    <row r="748" spans="1:17" s="54" customFormat="1" ht="15.75" customHeight="1" x14ac:dyDescent="0.25">
      <c r="A748" s="48" t="s">
        <v>26</v>
      </c>
      <c r="B748" s="56" t="s">
        <v>365</v>
      </c>
      <c r="C748" s="49">
        <v>3.3809999999999998</v>
      </c>
      <c r="D748" s="46" t="s">
        <v>28</v>
      </c>
      <c r="E748" s="51"/>
      <c r="F748" s="52">
        <f t="shared" si="45"/>
        <v>0</v>
      </c>
      <c r="G748" s="55"/>
      <c r="H748" s="45"/>
      <c r="J748" s="65"/>
      <c r="K748" s="65"/>
      <c r="L748" s="65"/>
      <c r="M748" s="65"/>
      <c r="N748" s="65"/>
      <c r="O748" s="65"/>
      <c r="P748" s="65"/>
      <c r="Q748" s="65"/>
    </row>
    <row r="749" spans="1:17" s="54" customFormat="1" ht="15.75" customHeight="1" x14ac:dyDescent="0.25">
      <c r="A749" s="48" t="s">
        <v>29</v>
      </c>
      <c r="B749" s="56" t="s">
        <v>366</v>
      </c>
      <c r="C749" s="49">
        <v>10.85</v>
      </c>
      <c r="D749" s="46" t="s">
        <v>28</v>
      </c>
      <c r="E749" s="51"/>
      <c r="F749" s="52">
        <f t="shared" si="45"/>
        <v>0</v>
      </c>
      <c r="G749" s="55"/>
      <c r="H749" s="45"/>
      <c r="J749" s="65"/>
      <c r="K749" s="65"/>
      <c r="L749" s="65"/>
      <c r="M749" s="65"/>
      <c r="N749" s="65"/>
      <c r="O749" s="65"/>
      <c r="P749" s="65"/>
      <c r="Q749" s="65"/>
    </row>
    <row r="750" spans="1:17" s="4" customFormat="1" x14ac:dyDescent="0.25">
      <c r="A750" s="48" t="s">
        <v>31</v>
      </c>
      <c r="B750" s="56" t="s">
        <v>331</v>
      </c>
      <c r="C750" s="49">
        <v>6.27</v>
      </c>
      <c r="D750" s="46" t="s">
        <v>28</v>
      </c>
      <c r="E750" s="71"/>
      <c r="F750" s="52">
        <f t="shared" si="45"/>
        <v>0</v>
      </c>
      <c r="G750" s="86"/>
    </row>
    <row r="751" spans="1:17" s="4" customFormat="1" x14ac:dyDescent="0.25">
      <c r="A751" s="48" t="s">
        <v>33</v>
      </c>
      <c r="B751" s="56" t="s">
        <v>333</v>
      </c>
      <c r="C751" s="49">
        <v>37</v>
      </c>
      <c r="D751" s="46" t="s">
        <v>28</v>
      </c>
      <c r="E751" s="71"/>
      <c r="F751" s="52">
        <f t="shared" si="45"/>
        <v>0</v>
      </c>
      <c r="G751" s="86"/>
    </row>
    <row r="752" spans="1:17" s="4" customFormat="1" x14ac:dyDescent="0.25">
      <c r="A752" s="48" t="s">
        <v>53</v>
      </c>
      <c r="B752" s="56" t="s">
        <v>367</v>
      </c>
      <c r="C752" s="49">
        <v>7.99</v>
      </c>
      <c r="D752" s="46" t="s">
        <v>28</v>
      </c>
      <c r="E752" s="71"/>
      <c r="F752" s="52">
        <f t="shared" si="45"/>
        <v>0</v>
      </c>
      <c r="G752" s="86"/>
    </row>
    <row r="753" spans="1:12" s="4" customFormat="1" x14ac:dyDescent="0.25">
      <c r="A753" s="48" t="s">
        <v>55</v>
      </c>
      <c r="B753" s="56" t="s">
        <v>335</v>
      </c>
      <c r="C753" s="49">
        <v>0.64</v>
      </c>
      <c r="D753" s="46" t="s">
        <v>28</v>
      </c>
      <c r="E753" s="71"/>
      <c r="F753" s="52">
        <f t="shared" si="45"/>
        <v>0</v>
      </c>
      <c r="G753" s="86"/>
    </row>
    <row r="754" spans="1:12" s="4" customFormat="1" x14ac:dyDescent="0.25">
      <c r="A754" s="48" t="s">
        <v>57</v>
      </c>
      <c r="B754" s="56" t="s">
        <v>368</v>
      </c>
      <c r="C754" s="49">
        <v>58.71</v>
      </c>
      <c r="D754" s="46" t="s">
        <v>28</v>
      </c>
      <c r="E754" s="76"/>
      <c r="F754" s="52">
        <f t="shared" si="45"/>
        <v>0</v>
      </c>
      <c r="G754" s="86"/>
    </row>
    <row r="755" spans="1:12" s="4" customFormat="1" x14ac:dyDescent="0.25">
      <c r="A755" s="48" t="s">
        <v>59</v>
      </c>
      <c r="B755" s="56" t="s">
        <v>369</v>
      </c>
      <c r="C755" s="49">
        <v>6.3</v>
      </c>
      <c r="D755" s="46" t="s">
        <v>28</v>
      </c>
      <c r="E755" s="76"/>
      <c r="F755" s="52">
        <f t="shared" si="45"/>
        <v>0</v>
      </c>
      <c r="G755" s="86"/>
    </row>
    <row r="756" spans="1:12" s="4" customFormat="1" x14ac:dyDescent="0.25">
      <c r="A756" s="48" t="s">
        <v>61</v>
      </c>
      <c r="B756" s="56" t="s">
        <v>370</v>
      </c>
      <c r="C756" s="49">
        <v>1.98</v>
      </c>
      <c r="D756" s="46" t="s">
        <v>28</v>
      </c>
      <c r="E756" s="71"/>
      <c r="F756" s="52">
        <f t="shared" si="45"/>
        <v>0</v>
      </c>
      <c r="G756" s="86"/>
    </row>
    <row r="757" spans="1:12" s="4" customFormat="1" x14ac:dyDescent="0.25">
      <c r="A757" s="48" t="s">
        <v>63</v>
      </c>
      <c r="B757" s="56" t="s">
        <v>371</v>
      </c>
      <c r="C757" s="49">
        <v>5.0999999999999996</v>
      </c>
      <c r="D757" s="46" t="s">
        <v>28</v>
      </c>
      <c r="E757" s="76"/>
      <c r="F757" s="52">
        <f t="shared" si="45"/>
        <v>0</v>
      </c>
      <c r="G757" s="86"/>
    </row>
    <row r="758" spans="1:12" s="4" customFormat="1" x14ac:dyDescent="0.25">
      <c r="A758" s="48" t="s">
        <v>65</v>
      </c>
      <c r="B758" s="56" t="s">
        <v>372</v>
      </c>
      <c r="C758" s="49">
        <v>8.4</v>
      </c>
      <c r="D758" s="46" t="s">
        <v>28</v>
      </c>
      <c r="E758" s="76"/>
      <c r="F758" s="52">
        <f t="shared" si="45"/>
        <v>0</v>
      </c>
      <c r="G758" s="86"/>
    </row>
    <row r="759" spans="1:12" s="4" customFormat="1" x14ac:dyDescent="0.25">
      <c r="A759" s="48" t="s">
        <v>67</v>
      </c>
      <c r="B759" s="56" t="s">
        <v>373</v>
      </c>
      <c r="C759" s="49">
        <v>4.2</v>
      </c>
      <c r="D759" s="46" t="s">
        <v>28</v>
      </c>
      <c r="E759" s="71"/>
      <c r="F759" s="52">
        <f t="shared" si="45"/>
        <v>0</v>
      </c>
      <c r="G759" s="86"/>
    </row>
    <row r="760" spans="1:12" s="4" customFormat="1" x14ac:dyDescent="0.25">
      <c r="A760" s="48" t="s">
        <v>69</v>
      </c>
      <c r="B760" s="56" t="s">
        <v>374</v>
      </c>
      <c r="C760" s="49">
        <v>2.82</v>
      </c>
      <c r="D760" s="46" t="s">
        <v>28</v>
      </c>
      <c r="E760" s="71"/>
      <c r="F760" s="52">
        <f t="shared" si="45"/>
        <v>0</v>
      </c>
      <c r="G760" s="86"/>
    </row>
    <row r="761" spans="1:12" s="4" customFormat="1" x14ac:dyDescent="0.25">
      <c r="A761" s="48" t="s">
        <v>71</v>
      </c>
      <c r="B761" s="56" t="s">
        <v>375</v>
      </c>
      <c r="C761" s="49">
        <v>8.58</v>
      </c>
      <c r="D761" s="46" t="s">
        <v>28</v>
      </c>
      <c r="E761" s="71"/>
      <c r="F761" s="52">
        <f t="shared" si="45"/>
        <v>0</v>
      </c>
      <c r="G761" s="86"/>
    </row>
    <row r="762" spans="1:12" s="4" customFormat="1" x14ac:dyDescent="0.25">
      <c r="A762" s="48" t="s">
        <v>73</v>
      </c>
      <c r="B762" s="56" t="s">
        <v>376</v>
      </c>
      <c r="C762" s="49">
        <v>8.58</v>
      </c>
      <c r="D762" s="46" t="s">
        <v>28</v>
      </c>
      <c r="E762" s="71"/>
      <c r="F762" s="52">
        <f>C762*E762</f>
        <v>0</v>
      </c>
      <c r="G762" s="86"/>
    </row>
    <row r="763" spans="1:12" s="4" customFormat="1" x14ac:dyDescent="0.25">
      <c r="A763" s="48" t="s">
        <v>75</v>
      </c>
      <c r="B763" s="56" t="s">
        <v>377</v>
      </c>
      <c r="C763" s="49">
        <v>3.84</v>
      </c>
      <c r="D763" s="46" t="s">
        <v>28</v>
      </c>
      <c r="E763" s="71"/>
      <c r="F763" s="52">
        <f>C763*E763</f>
        <v>0</v>
      </c>
      <c r="G763" s="86"/>
    </row>
    <row r="764" spans="1:12" s="4" customFormat="1" x14ac:dyDescent="0.25">
      <c r="A764" s="48" t="s">
        <v>77</v>
      </c>
      <c r="B764" s="56" t="s">
        <v>378</v>
      </c>
      <c r="C764" s="49">
        <v>120.29</v>
      </c>
      <c r="D764" s="46" t="s">
        <v>28</v>
      </c>
      <c r="E764" s="71"/>
      <c r="F764" s="52">
        <f>C764*E764</f>
        <v>0</v>
      </c>
      <c r="G764" s="86"/>
    </row>
    <row r="765" spans="1:12" s="4" customFormat="1" x14ac:dyDescent="0.25">
      <c r="A765" s="48" t="s">
        <v>79</v>
      </c>
      <c r="B765" s="73" t="s">
        <v>126</v>
      </c>
      <c r="C765" s="74">
        <v>8.3699999999999992</v>
      </c>
      <c r="D765" s="75" t="s">
        <v>28</v>
      </c>
      <c r="E765" s="76"/>
      <c r="F765" s="52">
        <f>C765*E765</f>
        <v>0</v>
      </c>
      <c r="G765" s="55">
        <f>SUM(F744:F765)</f>
        <v>0</v>
      </c>
    </row>
    <row r="766" spans="1:12" ht="15" customHeight="1" x14ac:dyDescent="0.25">
      <c r="A766" s="82"/>
      <c r="B766" s="90"/>
      <c r="C766" s="53"/>
      <c r="D766" s="70"/>
      <c r="E766" s="53"/>
      <c r="F766" s="71"/>
      <c r="G766" s="72"/>
      <c r="H766" s="87"/>
      <c r="J766" s="9"/>
      <c r="K766" s="9"/>
      <c r="L766" s="9"/>
    </row>
    <row r="767" spans="1:12" ht="15" customHeight="1" x14ac:dyDescent="0.25">
      <c r="A767" s="82"/>
      <c r="B767" s="90"/>
      <c r="C767" s="53"/>
      <c r="D767" s="70"/>
      <c r="E767" s="53"/>
      <c r="F767" s="71"/>
      <c r="G767" s="72"/>
      <c r="H767" s="87"/>
      <c r="J767" s="9"/>
      <c r="K767" s="9"/>
      <c r="L767" s="9"/>
    </row>
    <row r="768" spans="1:12" x14ac:dyDescent="0.25">
      <c r="A768" s="68" t="s">
        <v>133</v>
      </c>
      <c r="B768" s="88" t="s">
        <v>134</v>
      </c>
      <c r="C768" s="53"/>
      <c r="D768" s="89"/>
      <c r="E768" s="53"/>
      <c r="F768" s="71"/>
      <c r="G768" s="72"/>
      <c r="H768" s="9"/>
      <c r="J768" s="9"/>
      <c r="K768" s="9"/>
      <c r="L768" s="9"/>
    </row>
    <row r="769" spans="1:12" s="79" customFormat="1" ht="45" x14ac:dyDescent="0.25">
      <c r="A769" s="23" t="s">
        <v>15</v>
      </c>
      <c r="B769" s="73" t="s">
        <v>135</v>
      </c>
      <c r="C769" s="146">
        <v>233.1</v>
      </c>
      <c r="D769" s="75" t="s">
        <v>25</v>
      </c>
      <c r="E769" s="76"/>
      <c r="F769" s="52">
        <f t="shared" ref="F769:F774" si="46">C769*E769</f>
        <v>0</v>
      </c>
      <c r="G769" s="77"/>
      <c r="H769" s="78"/>
    </row>
    <row r="770" spans="1:12" s="79" customFormat="1" ht="45" x14ac:dyDescent="0.25">
      <c r="A770" s="23" t="s">
        <v>18</v>
      </c>
      <c r="B770" s="73" t="s">
        <v>136</v>
      </c>
      <c r="C770" s="146">
        <v>677.86</v>
      </c>
      <c r="D770" s="75" t="s">
        <v>25</v>
      </c>
      <c r="E770" s="76"/>
      <c r="F770" s="52">
        <f t="shared" si="46"/>
        <v>0</v>
      </c>
      <c r="G770" s="77"/>
      <c r="H770" s="78"/>
    </row>
    <row r="771" spans="1:12" s="79" customFormat="1" ht="45" x14ac:dyDescent="0.25">
      <c r="A771" s="23" t="s">
        <v>21</v>
      </c>
      <c r="B771" s="73" t="s">
        <v>348</v>
      </c>
      <c r="C771" s="146">
        <v>15.35</v>
      </c>
      <c r="D771" s="75" t="s">
        <v>25</v>
      </c>
      <c r="E771" s="76"/>
      <c r="F771" s="52">
        <f t="shared" si="46"/>
        <v>0</v>
      </c>
      <c r="G771" s="77"/>
      <c r="H771" s="78"/>
    </row>
    <row r="772" spans="1:12" s="79" customFormat="1" ht="30" customHeight="1" x14ac:dyDescent="0.25">
      <c r="A772" s="23" t="s">
        <v>23</v>
      </c>
      <c r="B772" s="73" t="s">
        <v>138</v>
      </c>
      <c r="C772" s="146">
        <v>27.59</v>
      </c>
      <c r="D772" s="75" t="s">
        <v>25</v>
      </c>
      <c r="E772" s="76"/>
      <c r="F772" s="52">
        <f t="shared" si="46"/>
        <v>0</v>
      </c>
      <c r="G772" s="77"/>
      <c r="H772" s="78"/>
    </row>
    <row r="773" spans="1:12" s="79" customFormat="1" ht="30.75" customHeight="1" x14ac:dyDescent="0.25">
      <c r="A773" s="23" t="s">
        <v>26</v>
      </c>
      <c r="B773" s="73" t="s">
        <v>139</v>
      </c>
      <c r="C773" s="146">
        <v>85.55</v>
      </c>
      <c r="D773" s="75" t="s">
        <v>25</v>
      </c>
      <c r="E773" s="76"/>
      <c r="F773" s="52">
        <f t="shared" si="46"/>
        <v>0</v>
      </c>
      <c r="G773" s="77"/>
      <c r="H773" s="78"/>
    </row>
    <row r="774" spans="1:12" s="79" customFormat="1" ht="30" x14ac:dyDescent="0.25">
      <c r="A774" s="23" t="s">
        <v>29</v>
      </c>
      <c r="B774" s="147" t="s">
        <v>349</v>
      </c>
      <c r="C774" s="146">
        <v>1.54</v>
      </c>
      <c r="D774" s="75" t="s">
        <v>25</v>
      </c>
      <c r="E774" s="76"/>
      <c r="F774" s="52">
        <f t="shared" si="46"/>
        <v>0</v>
      </c>
      <c r="G774" s="132">
        <f>SUM(F769:F774)</f>
        <v>0</v>
      </c>
      <c r="H774" s="78"/>
    </row>
    <row r="775" spans="1:12" x14ac:dyDescent="0.25">
      <c r="A775" s="82"/>
      <c r="B775" s="90"/>
      <c r="C775" s="53"/>
      <c r="D775" s="70"/>
      <c r="E775" s="53"/>
      <c r="F775" s="71"/>
      <c r="G775" s="72"/>
      <c r="H775" s="87"/>
      <c r="J775" s="9"/>
      <c r="K775" s="9"/>
      <c r="L775" s="9"/>
    </row>
    <row r="776" spans="1:12" s="79" customFormat="1" x14ac:dyDescent="0.25">
      <c r="A776" s="91" t="s">
        <v>141</v>
      </c>
      <c r="B776" s="92" t="s">
        <v>142</v>
      </c>
      <c r="C776" s="74"/>
      <c r="D776" s="75"/>
      <c r="E776" s="76"/>
      <c r="F776" s="74"/>
      <c r="G776" s="77"/>
      <c r="H776" s="78"/>
    </row>
    <row r="777" spans="1:12" s="79" customFormat="1" ht="30" x14ac:dyDescent="0.25">
      <c r="A777" s="23" t="s">
        <v>15</v>
      </c>
      <c r="B777" s="73" t="s">
        <v>143</v>
      </c>
      <c r="C777" s="148">
        <v>1002.68</v>
      </c>
      <c r="D777" s="75" t="s">
        <v>25</v>
      </c>
      <c r="E777" s="76"/>
      <c r="F777" s="52">
        <f t="shared" ref="F777:F786" si="47">C777*E777</f>
        <v>0</v>
      </c>
      <c r="G777" s="77"/>
      <c r="H777" s="78"/>
    </row>
    <row r="778" spans="1:12" s="79" customFormat="1" ht="30" x14ac:dyDescent="0.25">
      <c r="A778" s="23" t="s">
        <v>18</v>
      </c>
      <c r="B778" s="73" t="s">
        <v>350</v>
      </c>
      <c r="C778" s="148">
        <v>25.08</v>
      </c>
      <c r="D778" s="75" t="s">
        <v>25</v>
      </c>
      <c r="E778" s="76"/>
      <c r="F778" s="52">
        <f t="shared" si="47"/>
        <v>0</v>
      </c>
      <c r="G778" s="77"/>
      <c r="H778" s="78"/>
    </row>
    <row r="779" spans="1:12" s="79" customFormat="1" ht="30" x14ac:dyDescent="0.25">
      <c r="A779" s="23" t="s">
        <v>21</v>
      </c>
      <c r="B779" s="73" t="s">
        <v>379</v>
      </c>
      <c r="C779" s="148">
        <v>284.77999999999997</v>
      </c>
      <c r="D779" s="75" t="s">
        <v>25</v>
      </c>
      <c r="E779" s="76"/>
      <c r="F779" s="52">
        <f t="shared" si="47"/>
        <v>0</v>
      </c>
      <c r="G779" s="77"/>
      <c r="H779" s="78"/>
    </row>
    <row r="780" spans="1:12" s="79" customFormat="1" ht="30" x14ac:dyDescent="0.25">
      <c r="A780" s="23" t="s">
        <v>23</v>
      </c>
      <c r="B780" s="73" t="s">
        <v>145</v>
      </c>
      <c r="C780" s="74">
        <v>15.35</v>
      </c>
      <c r="D780" s="75" t="s">
        <v>25</v>
      </c>
      <c r="E780" s="76"/>
      <c r="F780" s="52">
        <f t="shared" si="47"/>
        <v>0</v>
      </c>
      <c r="G780" s="77"/>
      <c r="H780" s="78"/>
    </row>
    <row r="781" spans="1:12" s="79" customFormat="1" ht="30" x14ac:dyDescent="0.25">
      <c r="A781" s="23" t="s">
        <v>26</v>
      </c>
      <c r="B781" s="93" t="s">
        <v>351</v>
      </c>
      <c r="C781" s="74">
        <v>49.97</v>
      </c>
      <c r="D781" s="75" t="s">
        <v>25</v>
      </c>
      <c r="E781" s="76"/>
      <c r="F781" s="52">
        <f t="shared" si="47"/>
        <v>0</v>
      </c>
      <c r="G781" s="77"/>
      <c r="H781" s="78"/>
    </row>
    <row r="782" spans="1:12" s="79" customFormat="1" ht="30" x14ac:dyDescent="0.25">
      <c r="A782" s="23" t="s">
        <v>29</v>
      </c>
      <c r="B782" s="93" t="s">
        <v>246</v>
      </c>
      <c r="C782" s="74">
        <v>49.97</v>
      </c>
      <c r="D782" s="75" t="s">
        <v>25</v>
      </c>
      <c r="E782" s="76"/>
      <c r="F782" s="52">
        <f t="shared" si="47"/>
        <v>0</v>
      </c>
      <c r="G782" s="77"/>
      <c r="H782" s="78"/>
    </row>
    <row r="783" spans="1:12" s="79" customFormat="1" ht="30" x14ac:dyDescent="0.25">
      <c r="A783" s="23" t="s">
        <v>31</v>
      </c>
      <c r="B783" s="93" t="s">
        <v>147</v>
      </c>
      <c r="C783" s="74">
        <v>1294.26</v>
      </c>
      <c r="D783" s="75" t="s">
        <v>25</v>
      </c>
      <c r="E783" s="76"/>
      <c r="F783" s="52">
        <f t="shared" si="47"/>
        <v>0</v>
      </c>
      <c r="G783" s="77"/>
      <c r="H783" s="78"/>
    </row>
    <row r="784" spans="1:12" s="79" customFormat="1" ht="30" x14ac:dyDescent="0.25">
      <c r="A784" s="23" t="s">
        <v>33</v>
      </c>
      <c r="B784" s="93" t="s">
        <v>148</v>
      </c>
      <c r="C784" s="74">
        <v>1294.26</v>
      </c>
      <c r="D784" s="75" t="s">
        <v>25</v>
      </c>
      <c r="E784" s="76"/>
      <c r="F784" s="52">
        <f t="shared" si="47"/>
        <v>0</v>
      </c>
      <c r="G784" s="77"/>
      <c r="H784" s="78"/>
    </row>
    <row r="785" spans="1:12" s="79" customFormat="1" x14ac:dyDescent="0.25">
      <c r="A785" s="23" t="s">
        <v>53</v>
      </c>
      <c r="B785" s="73" t="s">
        <v>151</v>
      </c>
      <c r="C785" s="74">
        <v>688.55</v>
      </c>
      <c r="D785" s="75" t="s">
        <v>20</v>
      </c>
      <c r="E785" s="76"/>
      <c r="F785" s="52">
        <f t="shared" si="47"/>
        <v>0</v>
      </c>
      <c r="G785" s="109"/>
      <c r="H785" s="78"/>
    </row>
    <row r="786" spans="1:12" s="79" customFormat="1" ht="30" x14ac:dyDescent="0.25">
      <c r="A786" s="23" t="s">
        <v>55</v>
      </c>
      <c r="B786" s="73" t="s">
        <v>380</v>
      </c>
      <c r="C786" s="74">
        <v>153.72</v>
      </c>
      <c r="D786" s="75" t="s">
        <v>20</v>
      </c>
      <c r="E786" s="76"/>
      <c r="F786" s="52">
        <f t="shared" si="47"/>
        <v>0</v>
      </c>
      <c r="G786" s="132">
        <f>SUM(F777:F786)</f>
        <v>0</v>
      </c>
      <c r="H786" s="78"/>
    </row>
    <row r="787" spans="1:12" x14ac:dyDescent="0.25">
      <c r="A787" s="82"/>
      <c r="B787" s="90"/>
      <c r="C787" s="53"/>
      <c r="D787" s="70"/>
      <c r="E787" s="53"/>
      <c r="F787" s="71"/>
      <c r="G787" s="72"/>
      <c r="H787" s="87"/>
      <c r="J787" s="9"/>
      <c r="K787" s="9"/>
      <c r="L787" s="9"/>
    </row>
    <row r="788" spans="1:12" s="79" customFormat="1" x14ac:dyDescent="0.25">
      <c r="A788" s="91" t="s">
        <v>153</v>
      </c>
      <c r="B788" s="92" t="s">
        <v>154</v>
      </c>
      <c r="C788" s="74"/>
      <c r="D788" s="75"/>
      <c r="E788" s="76"/>
      <c r="F788" s="74"/>
      <c r="G788" s="77"/>
      <c r="H788" s="78"/>
    </row>
    <row r="789" spans="1:12" s="79" customFormat="1" ht="30" x14ac:dyDescent="0.25">
      <c r="A789" s="23" t="s">
        <v>15</v>
      </c>
      <c r="B789" s="93" t="s">
        <v>155</v>
      </c>
      <c r="C789" s="148">
        <v>730.88</v>
      </c>
      <c r="D789" s="75" t="s">
        <v>25</v>
      </c>
      <c r="E789" s="76"/>
      <c r="F789" s="52">
        <f t="shared" ref="F789:F790" si="48">C789*E789</f>
        <v>0</v>
      </c>
      <c r="G789" s="96"/>
      <c r="H789" s="78"/>
    </row>
    <row r="790" spans="1:12" s="79" customFormat="1" ht="30" x14ac:dyDescent="0.25">
      <c r="A790" s="23" t="s">
        <v>18</v>
      </c>
      <c r="B790" s="93" t="s">
        <v>157</v>
      </c>
      <c r="C790" s="149">
        <v>56.55</v>
      </c>
      <c r="D790" s="75" t="s">
        <v>25</v>
      </c>
      <c r="E790" s="76"/>
      <c r="F790" s="52">
        <f t="shared" si="48"/>
        <v>0</v>
      </c>
      <c r="G790" s="132">
        <f>SUM(F789:F790)</f>
        <v>0</v>
      </c>
      <c r="H790" s="78"/>
    </row>
    <row r="791" spans="1:12" x14ac:dyDescent="0.25">
      <c r="A791" s="82"/>
      <c r="B791" s="90"/>
      <c r="C791" s="53"/>
      <c r="D791" s="70"/>
      <c r="E791" s="53"/>
      <c r="F791" s="71"/>
      <c r="G791" s="72"/>
      <c r="H791" s="87"/>
      <c r="J791" s="9"/>
      <c r="K791" s="9"/>
      <c r="L791" s="9"/>
    </row>
    <row r="792" spans="1:12" x14ac:dyDescent="0.25">
      <c r="A792" s="82"/>
      <c r="B792" s="90"/>
      <c r="C792" s="53"/>
      <c r="D792" s="70"/>
      <c r="E792" s="53"/>
      <c r="F792" s="71"/>
      <c r="G792" s="72"/>
      <c r="H792" s="87"/>
      <c r="J792" s="9"/>
      <c r="K792" s="9"/>
      <c r="L792" s="9"/>
    </row>
    <row r="793" spans="1:12" ht="12" customHeight="1" x14ac:dyDescent="0.25">
      <c r="A793" s="82"/>
      <c r="B793" s="90"/>
      <c r="C793" s="53"/>
      <c r="D793" s="70"/>
      <c r="E793" s="53"/>
      <c r="F793" s="71"/>
      <c r="G793" s="72"/>
      <c r="H793" s="87"/>
      <c r="J793" s="9"/>
      <c r="K793" s="9"/>
      <c r="L793" s="9"/>
    </row>
    <row r="794" spans="1:12" s="79" customFormat="1" x14ac:dyDescent="0.25">
      <c r="A794" s="91" t="s">
        <v>158</v>
      </c>
      <c r="B794" s="92" t="s">
        <v>163</v>
      </c>
      <c r="C794" s="74"/>
      <c r="D794" s="75"/>
      <c r="E794" s="76"/>
      <c r="F794" s="74"/>
      <c r="G794" s="77"/>
      <c r="H794" s="78"/>
    </row>
    <row r="795" spans="1:12" s="79" customFormat="1" ht="30" x14ac:dyDescent="0.25">
      <c r="A795" s="23" t="s">
        <v>15</v>
      </c>
      <c r="B795" s="93" t="s">
        <v>164</v>
      </c>
      <c r="C795" s="148">
        <v>762.47</v>
      </c>
      <c r="D795" s="75" t="s">
        <v>25</v>
      </c>
      <c r="E795" s="76"/>
      <c r="F795" s="52">
        <f t="shared" ref="F795:F799" si="49">C795*E795</f>
        <v>0</v>
      </c>
      <c r="G795" s="96"/>
      <c r="H795" s="78"/>
    </row>
    <row r="796" spans="1:12" s="79" customFormat="1" ht="45" x14ac:dyDescent="0.25">
      <c r="A796" s="23" t="s">
        <v>18</v>
      </c>
      <c r="B796" s="73" t="s">
        <v>165</v>
      </c>
      <c r="C796" s="148">
        <v>808.68</v>
      </c>
      <c r="D796" s="75" t="s">
        <v>25</v>
      </c>
      <c r="E796" s="76"/>
      <c r="F796" s="52">
        <f t="shared" si="49"/>
        <v>0</v>
      </c>
      <c r="G796" s="77"/>
      <c r="H796" s="78"/>
    </row>
    <row r="797" spans="1:12" s="79" customFormat="1" x14ac:dyDescent="0.25">
      <c r="A797" s="23" t="s">
        <v>21</v>
      </c>
      <c r="B797" s="73" t="s">
        <v>166</v>
      </c>
      <c r="C797" s="148">
        <v>231.07</v>
      </c>
      <c r="D797" s="75" t="s">
        <v>20</v>
      </c>
      <c r="E797" s="76"/>
      <c r="F797" s="52">
        <f t="shared" si="49"/>
        <v>0</v>
      </c>
      <c r="G797" s="77"/>
      <c r="H797" s="78"/>
    </row>
    <row r="798" spans="1:12" s="106" customFormat="1" ht="30" x14ac:dyDescent="0.25">
      <c r="A798" s="23" t="s">
        <v>23</v>
      </c>
      <c r="B798" s="93" t="s">
        <v>353</v>
      </c>
      <c r="C798" s="148">
        <v>133.47999999999999</v>
      </c>
      <c r="D798" s="100" t="s">
        <v>20</v>
      </c>
      <c r="E798" s="81"/>
      <c r="F798" s="52">
        <f t="shared" si="49"/>
        <v>0</v>
      </c>
      <c r="G798" s="102"/>
      <c r="H798" s="139"/>
      <c r="I798" s="99"/>
      <c r="J798" s="26"/>
      <c r="K798" s="105"/>
    </row>
    <row r="799" spans="1:12" s="106" customFormat="1" ht="30" x14ac:dyDescent="0.25">
      <c r="A799" s="23" t="s">
        <v>26</v>
      </c>
      <c r="B799" s="93" t="s">
        <v>354</v>
      </c>
      <c r="C799" s="148">
        <v>34.520000000000003</v>
      </c>
      <c r="D799" s="100" t="s">
        <v>20</v>
      </c>
      <c r="E799" s="81"/>
      <c r="F799" s="52">
        <f t="shared" si="49"/>
        <v>0</v>
      </c>
      <c r="G799" s="132">
        <f>SUM(F795:F799)</f>
        <v>0</v>
      </c>
      <c r="H799" s="139"/>
      <c r="I799" s="99"/>
      <c r="J799" s="26"/>
      <c r="K799" s="105"/>
    </row>
    <row r="800" spans="1:12" s="79" customFormat="1" x14ac:dyDescent="0.25">
      <c r="A800" s="23"/>
      <c r="B800" s="94"/>
      <c r="C800" s="74"/>
      <c r="D800" s="95"/>
      <c r="E800" s="77"/>
      <c r="F800" s="77"/>
      <c r="G800" s="77"/>
      <c r="H800" s="78"/>
    </row>
    <row r="801" spans="1:11" s="106" customFormat="1" ht="18" customHeight="1" x14ac:dyDescent="0.25">
      <c r="A801" s="68" t="s">
        <v>162</v>
      </c>
      <c r="B801" s="98" t="s">
        <v>159</v>
      </c>
      <c r="C801" s="99"/>
      <c r="D801" s="100"/>
      <c r="E801" s="81"/>
      <c r="F801" s="101"/>
      <c r="G801" s="102"/>
      <c r="H801" s="103"/>
      <c r="I801" s="103"/>
      <c r="J801" s="104"/>
      <c r="K801" s="105"/>
    </row>
    <row r="802" spans="1:11" s="106" customFormat="1" ht="30" x14ac:dyDescent="0.25">
      <c r="A802" s="48" t="s">
        <v>160</v>
      </c>
      <c r="B802" s="93" t="s">
        <v>161</v>
      </c>
      <c r="C802" s="99">
        <v>221.93</v>
      </c>
      <c r="D802" s="26" t="s">
        <v>25</v>
      </c>
      <c r="E802" s="81"/>
      <c r="F802" s="52">
        <f>C802*E802</f>
        <v>0</v>
      </c>
      <c r="G802" s="102">
        <f>SUM(F802)</f>
        <v>0</v>
      </c>
      <c r="H802" s="139"/>
      <c r="I802" s="99"/>
      <c r="J802" s="26"/>
      <c r="K802" s="105"/>
    </row>
    <row r="803" spans="1:11" s="79" customFormat="1" x14ac:dyDescent="0.25">
      <c r="A803" s="23"/>
      <c r="B803" s="94"/>
      <c r="C803" s="74"/>
      <c r="D803" s="95"/>
      <c r="E803" s="77"/>
      <c r="F803" s="77"/>
      <c r="G803" s="77"/>
      <c r="H803" s="78"/>
    </row>
    <row r="804" spans="1:11" s="79" customFormat="1" x14ac:dyDescent="0.25">
      <c r="A804" s="91" t="s">
        <v>172</v>
      </c>
      <c r="B804" s="92" t="s">
        <v>173</v>
      </c>
      <c r="C804" s="74"/>
      <c r="D804" s="110"/>
      <c r="E804" s="111"/>
      <c r="F804" s="74"/>
      <c r="G804" s="77"/>
      <c r="H804" s="78"/>
    </row>
    <row r="805" spans="1:11" s="79" customFormat="1" ht="30" x14ac:dyDescent="0.25">
      <c r="A805" s="23" t="s">
        <v>15</v>
      </c>
      <c r="B805" s="73" t="s">
        <v>175</v>
      </c>
      <c r="C805" s="74">
        <v>2</v>
      </c>
      <c r="D805" s="112" t="s">
        <v>17</v>
      </c>
      <c r="E805" s="76"/>
      <c r="F805" s="52">
        <f t="shared" ref="F805:F809" si="50">C805*E805</f>
        <v>0</v>
      </c>
      <c r="G805" s="96"/>
      <c r="H805" s="78"/>
    </row>
    <row r="806" spans="1:11" s="79" customFormat="1" ht="30" x14ac:dyDescent="0.25">
      <c r="A806" s="23" t="s">
        <v>18</v>
      </c>
      <c r="B806" s="93" t="s">
        <v>355</v>
      </c>
      <c r="C806" s="148">
        <v>3</v>
      </c>
      <c r="D806" s="100" t="s">
        <v>17</v>
      </c>
      <c r="E806" s="99"/>
      <c r="F806" s="52">
        <f t="shared" si="50"/>
        <v>0</v>
      </c>
      <c r="G806" s="77"/>
      <c r="H806" s="78"/>
    </row>
    <row r="807" spans="1:11" s="79" customFormat="1" ht="30" x14ac:dyDescent="0.25">
      <c r="A807" s="23" t="s">
        <v>21</v>
      </c>
      <c r="B807" s="73" t="s">
        <v>177</v>
      </c>
      <c r="C807" s="74">
        <v>1</v>
      </c>
      <c r="D807" s="112" t="s">
        <v>17</v>
      </c>
      <c r="E807" s="76"/>
      <c r="F807" s="52">
        <f t="shared" si="50"/>
        <v>0</v>
      </c>
      <c r="G807" s="77"/>
      <c r="H807" s="78"/>
    </row>
    <row r="808" spans="1:11" s="79" customFormat="1" ht="30" x14ac:dyDescent="0.25">
      <c r="A808" s="23" t="s">
        <v>23</v>
      </c>
      <c r="B808" s="73" t="s">
        <v>179</v>
      </c>
      <c r="C808" s="74">
        <v>6</v>
      </c>
      <c r="D808" s="112" t="s">
        <v>17</v>
      </c>
      <c r="E808" s="76"/>
      <c r="F808" s="52">
        <f t="shared" si="50"/>
        <v>0</v>
      </c>
      <c r="G808" s="96"/>
      <c r="H808" s="78"/>
    </row>
    <row r="809" spans="1:11" s="79" customFormat="1" ht="45" x14ac:dyDescent="0.25">
      <c r="A809" s="23" t="s">
        <v>26</v>
      </c>
      <c r="B809" s="73" t="s">
        <v>180</v>
      </c>
      <c r="C809" s="74">
        <v>2</v>
      </c>
      <c r="D809" s="112" t="s">
        <v>17</v>
      </c>
      <c r="E809" s="76"/>
      <c r="F809" s="52">
        <f t="shared" si="50"/>
        <v>0</v>
      </c>
      <c r="G809" s="132">
        <f>SUM(F805:F809)</f>
        <v>0</v>
      </c>
      <c r="H809" s="78"/>
    </row>
    <row r="810" spans="1:11" s="79" customFormat="1" ht="15.75" x14ac:dyDescent="0.25">
      <c r="A810" s="113"/>
      <c r="B810" s="114"/>
      <c r="C810" s="74"/>
      <c r="D810" s="115"/>
      <c r="E810" s="116"/>
      <c r="F810" s="116"/>
      <c r="G810" s="96"/>
      <c r="H810" s="78"/>
    </row>
    <row r="811" spans="1:11" s="120" customFormat="1" x14ac:dyDescent="0.25">
      <c r="A811" s="68" t="s">
        <v>181</v>
      </c>
      <c r="B811" s="98" t="s">
        <v>182</v>
      </c>
      <c r="C811" s="117"/>
      <c r="D811" s="26"/>
      <c r="E811" s="99"/>
      <c r="F811" s="99"/>
      <c r="G811" s="118"/>
      <c r="H811" s="119"/>
      <c r="I811" s="119"/>
      <c r="J811" s="119"/>
      <c r="K811" s="119"/>
    </row>
    <row r="812" spans="1:11" s="120" customFormat="1" x14ac:dyDescent="0.25">
      <c r="A812" s="48" t="s">
        <v>15</v>
      </c>
      <c r="B812" s="121" t="s">
        <v>183</v>
      </c>
      <c r="C812" s="117">
        <v>57.88</v>
      </c>
      <c r="D812" s="26" t="s">
        <v>25</v>
      </c>
      <c r="E812" s="99"/>
      <c r="F812" s="52">
        <f>C812*E812</f>
        <v>0</v>
      </c>
      <c r="G812" s="122">
        <f>SUM(F812)</f>
        <v>0</v>
      </c>
      <c r="H812" s="119"/>
      <c r="I812" s="119"/>
      <c r="J812" s="119"/>
      <c r="K812" s="119"/>
    </row>
    <row r="813" spans="1:11" s="120" customFormat="1" x14ac:dyDescent="0.25">
      <c r="A813" s="48"/>
      <c r="B813" s="121"/>
      <c r="C813" s="117"/>
      <c r="D813" s="26"/>
      <c r="E813" s="99"/>
      <c r="F813" s="101"/>
      <c r="G813" s="122"/>
      <c r="H813" s="119"/>
      <c r="I813" s="119"/>
      <c r="J813" s="119"/>
      <c r="K813" s="119"/>
    </row>
    <row r="814" spans="1:11" s="125" customFormat="1" ht="14.25" x14ac:dyDescent="0.2">
      <c r="A814" s="91" t="s">
        <v>184</v>
      </c>
      <c r="B814" s="92" t="s">
        <v>185</v>
      </c>
      <c r="C814" s="123"/>
      <c r="D814" s="124"/>
      <c r="E814" s="123"/>
      <c r="F814" s="140"/>
      <c r="G814" s="118"/>
    </row>
    <row r="815" spans="1:11" s="79" customFormat="1" x14ac:dyDescent="0.25">
      <c r="A815" s="23" t="s">
        <v>15</v>
      </c>
      <c r="B815" s="73" t="s">
        <v>186</v>
      </c>
      <c r="C815" s="74">
        <v>8</v>
      </c>
      <c r="D815" s="75" t="s">
        <v>17</v>
      </c>
      <c r="E815" s="76"/>
      <c r="F815" s="52">
        <f t="shared" ref="F815:F841" si="51">C815*E815</f>
        <v>0</v>
      </c>
      <c r="G815" s="77"/>
      <c r="H815" s="78"/>
    </row>
    <row r="816" spans="1:11" s="79" customFormat="1" x14ac:dyDescent="0.25">
      <c r="A816" s="23" t="s">
        <v>18</v>
      </c>
      <c r="B816" s="73" t="s">
        <v>187</v>
      </c>
      <c r="C816" s="74">
        <v>6</v>
      </c>
      <c r="D816" s="75" t="s">
        <v>17</v>
      </c>
      <c r="E816" s="76"/>
      <c r="F816" s="52">
        <f t="shared" si="51"/>
        <v>0</v>
      </c>
      <c r="G816" s="77"/>
      <c r="H816" s="78"/>
    </row>
    <row r="817" spans="1:8" s="79" customFormat="1" x14ac:dyDescent="0.25">
      <c r="A817" s="23" t="s">
        <v>21</v>
      </c>
      <c r="B817" s="73" t="s">
        <v>189</v>
      </c>
      <c r="C817" s="74">
        <v>2</v>
      </c>
      <c r="D817" s="75" t="s">
        <v>17</v>
      </c>
      <c r="E817" s="76"/>
      <c r="F817" s="52">
        <f t="shared" si="51"/>
        <v>0</v>
      </c>
      <c r="G817" s="77"/>
      <c r="H817" s="78"/>
    </row>
    <row r="818" spans="1:8" s="79" customFormat="1" x14ac:dyDescent="0.25">
      <c r="A818" s="23" t="s">
        <v>23</v>
      </c>
      <c r="B818" s="73" t="s">
        <v>251</v>
      </c>
      <c r="C818" s="74">
        <v>1</v>
      </c>
      <c r="D818" s="75" t="s">
        <v>17</v>
      </c>
      <c r="E818" s="76"/>
      <c r="F818" s="52">
        <f t="shared" si="51"/>
        <v>0</v>
      </c>
      <c r="G818" s="77"/>
      <c r="H818" s="78"/>
    </row>
    <row r="819" spans="1:8" s="79" customFormat="1" x14ac:dyDescent="0.25">
      <c r="A819" s="23" t="s">
        <v>26</v>
      </c>
      <c r="B819" s="73" t="s">
        <v>190</v>
      </c>
      <c r="C819" s="74">
        <v>4</v>
      </c>
      <c r="D819" s="75" t="s">
        <v>17</v>
      </c>
      <c r="E819" s="76"/>
      <c r="F819" s="52">
        <f t="shared" si="51"/>
        <v>0</v>
      </c>
      <c r="G819" s="77"/>
      <c r="H819" s="78"/>
    </row>
    <row r="820" spans="1:8" s="79" customFormat="1" x14ac:dyDescent="0.25">
      <c r="A820" s="23" t="s">
        <v>29</v>
      </c>
      <c r="B820" s="73" t="s">
        <v>191</v>
      </c>
      <c r="C820" s="74">
        <v>4</v>
      </c>
      <c r="D820" s="75" t="s">
        <v>17</v>
      </c>
      <c r="E820" s="76"/>
      <c r="F820" s="52">
        <f t="shared" si="51"/>
        <v>0</v>
      </c>
      <c r="G820" s="77"/>
      <c r="H820" s="78"/>
    </row>
    <row r="821" spans="1:8" s="79" customFormat="1" x14ac:dyDescent="0.25">
      <c r="A821" s="23" t="s">
        <v>31</v>
      </c>
      <c r="B821" s="73" t="s">
        <v>195</v>
      </c>
      <c r="C821" s="74">
        <v>4</v>
      </c>
      <c r="D821" s="75" t="s">
        <v>17</v>
      </c>
      <c r="E821" s="76"/>
      <c r="F821" s="52">
        <f t="shared" si="51"/>
        <v>0</v>
      </c>
      <c r="G821" s="77"/>
      <c r="H821" s="78"/>
    </row>
    <row r="822" spans="1:8" s="125" customFormat="1" ht="30" x14ac:dyDescent="0.25">
      <c r="A822" s="23" t="s">
        <v>33</v>
      </c>
      <c r="B822" s="73" t="s">
        <v>202</v>
      </c>
      <c r="C822" s="74">
        <v>15.34</v>
      </c>
      <c r="D822" s="75" t="s">
        <v>20</v>
      </c>
      <c r="E822" s="76"/>
      <c r="F822" s="52">
        <f t="shared" si="51"/>
        <v>0</v>
      </c>
      <c r="G822" s="118"/>
    </row>
    <row r="823" spans="1:8" s="125" customFormat="1" ht="30" x14ac:dyDescent="0.25">
      <c r="A823" s="23" t="s">
        <v>53</v>
      </c>
      <c r="B823" s="73" t="s">
        <v>256</v>
      </c>
      <c r="C823" s="74">
        <v>8.82</v>
      </c>
      <c r="D823" s="75" t="s">
        <v>20</v>
      </c>
      <c r="E823" s="76"/>
      <c r="F823" s="52">
        <f t="shared" si="51"/>
        <v>0</v>
      </c>
      <c r="G823" s="118"/>
    </row>
    <row r="824" spans="1:8" s="125" customFormat="1" ht="30" x14ac:dyDescent="0.25">
      <c r="A824" s="23" t="s">
        <v>55</v>
      </c>
      <c r="B824" s="73" t="s">
        <v>254</v>
      </c>
      <c r="C824" s="74">
        <v>6.6</v>
      </c>
      <c r="D824" s="75" t="s">
        <v>20</v>
      </c>
      <c r="E824" s="76"/>
      <c r="F824" s="52">
        <f t="shared" si="51"/>
        <v>0</v>
      </c>
      <c r="G824" s="118"/>
    </row>
    <row r="825" spans="1:8" s="106" customFormat="1" ht="30" x14ac:dyDescent="0.25">
      <c r="A825" s="23" t="s">
        <v>57</v>
      </c>
      <c r="B825" s="73" t="s">
        <v>203</v>
      </c>
      <c r="C825" s="74">
        <v>3</v>
      </c>
      <c r="D825" s="75" t="s">
        <v>17</v>
      </c>
      <c r="E825" s="76"/>
      <c r="F825" s="52">
        <f t="shared" si="51"/>
        <v>0</v>
      </c>
      <c r="G825" s="102"/>
    </row>
    <row r="826" spans="1:8" s="106" customFormat="1" ht="30" x14ac:dyDescent="0.25">
      <c r="A826" s="23" t="s">
        <v>59</v>
      </c>
      <c r="B826" s="73" t="s">
        <v>381</v>
      </c>
      <c r="C826" s="74">
        <v>2</v>
      </c>
      <c r="D826" s="75" t="s">
        <v>17</v>
      </c>
      <c r="E826" s="76"/>
      <c r="F826" s="52">
        <f t="shared" si="51"/>
        <v>0</v>
      </c>
      <c r="G826" s="102"/>
    </row>
    <row r="827" spans="1:8" s="106" customFormat="1" ht="30" x14ac:dyDescent="0.25">
      <c r="A827" s="23" t="s">
        <v>61</v>
      </c>
      <c r="B827" s="73" t="s">
        <v>382</v>
      </c>
      <c r="C827" s="74">
        <v>1</v>
      </c>
      <c r="D827" s="75" t="s">
        <v>17</v>
      </c>
      <c r="E827" s="76"/>
      <c r="F827" s="52">
        <f t="shared" si="51"/>
        <v>0</v>
      </c>
      <c r="G827" s="102"/>
    </row>
    <row r="828" spans="1:8" s="106" customFormat="1" ht="30" x14ac:dyDescent="0.25">
      <c r="A828" s="23" t="s">
        <v>63</v>
      </c>
      <c r="B828" s="73" t="s">
        <v>197</v>
      </c>
      <c r="C828" s="74">
        <v>42.17</v>
      </c>
      <c r="D828" s="75" t="s">
        <v>20</v>
      </c>
      <c r="E828" s="76"/>
      <c r="F828" s="52">
        <f t="shared" si="51"/>
        <v>0</v>
      </c>
      <c r="G828" s="102"/>
    </row>
    <row r="829" spans="1:8" s="106" customFormat="1" ht="30" x14ac:dyDescent="0.25">
      <c r="A829" s="23" t="s">
        <v>65</v>
      </c>
      <c r="B829" s="73" t="s">
        <v>199</v>
      </c>
      <c r="C829" s="74">
        <v>6.86</v>
      </c>
      <c r="D829" s="75" t="s">
        <v>20</v>
      </c>
      <c r="E829" s="76"/>
      <c r="F829" s="52">
        <f t="shared" si="51"/>
        <v>0</v>
      </c>
      <c r="G829" s="102"/>
    </row>
    <row r="830" spans="1:8" s="4" customFormat="1" x14ac:dyDescent="0.25">
      <c r="A830" s="23" t="s">
        <v>67</v>
      </c>
      <c r="B830" s="73" t="s">
        <v>192</v>
      </c>
      <c r="C830" s="74">
        <v>14</v>
      </c>
      <c r="D830" s="75" t="s">
        <v>17</v>
      </c>
      <c r="E830" s="76"/>
      <c r="F830" s="52">
        <f t="shared" si="51"/>
        <v>0</v>
      </c>
      <c r="G830" s="86"/>
    </row>
    <row r="831" spans="1:8" s="4" customFormat="1" x14ac:dyDescent="0.25">
      <c r="A831" s="23" t="s">
        <v>69</v>
      </c>
      <c r="B831" s="73" t="s">
        <v>193</v>
      </c>
      <c r="C831" s="74">
        <v>4</v>
      </c>
      <c r="D831" s="75" t="s">
        <v>17</v>
      </c>
      <c r="E831" s="76"/>
      <c r="F831" s="52">
        <f t="shared" si="51"/>
        <v>0</v>
      </c>
      <c r="G831" s="86"/>
    </row>
    <row r="832" spans="1:8" s="106" customFormat="1" x14ac:dyDescent="0.25">
      <c r="A832" s="23" t="s">
        <v>71</v>
      </c>
      <c r="B832" s="73" t="s">
        <v>196</v>
      </c>
      <c r="C832" s="74">
        <v>23</v>
      </c>
      <c r="D832" s="75" t="s">
        <v>17</v>
      </c>
      <c r="E832" s="76"/>
      <c r="F832" s="52">
        <f t="shared" si="51"/>
        <v>0</v>
      </c>
      <c r="G832" s="102"/>
    </row>
    <row r="833" spans="1:15" s="4" customFormat="1" ht="30" x14ac:dyDescent="0.25">
      <c r="A833" s="23" t="s">
        <v>73</v>
      </c>
      <c r="B833" s="73" t="s">
        <v>197</v>
      </c>
      <c r="C833" s="74">
        <v>88.35</v>
      </c>
      <c r="D833" s="75" t="s">
        <v>20</v>
      </c>
      <c r="E833" s="76"/>
      <c r="F833" s="52">
        <f t="shared" si="51"/>
        <v>0</v>
      </c>
      <c r="G833" s="77"/>
    </row>
    <row r="834" spans="1:15" s="4" customFormat="1" ht="30" x14ac:dyDescent="0.25">
      <c r="A834" s="23" t="s">
        <v>75</v>
      </c>
      <c r="B834" s="73" t="s">
        <v>198</v>
      </c>
      <c r="C834" s="74">
        <v>16.600000000000001</v>
      </c>
      <c r="D834" s="75" t="s">
        <v>20</v>
      </c>
      <c r="E834" s="76"/>
      <c r="F834" s="52">
        <f t="shared" si="51"/>
        <v>0</v>
      </c>
      <c r="G834" s="77"/>
    </row>
    <row r="835" spans="1:15" s="4" customFormat="1" ht="30" x14ac:dyDescent="0.25">
      <c r="A835" s="23" t="s">
        <v>77</v>
      </c>
      <c r="B835" s="73" t="s">
        <v>199</v>
      </c>
      <c r="C835" s="74">
        <v>34.549999999999997</v>
      </c>
      <c r="D835" s="75" t="s">
        <v>20</v>
      </c>
      <c r="E835" s="76"/>
      <c r="F835" s="52">
        <f t="shared" si="51"/>
        <v>0</v>
      </c>
      <c r="G835" s="77"/>
    </row>
    <row r="836" spans="1:15" s="4" customFormat="1" ht="30" x14ac:dyDescent="0.25">
      <c r="A836" s="23" t="s">
        <v>79</v>
      </c>
      <c r="B836" s="73" t="s">
        <v>356</v>
      </c>
      <c r="C836" s="74">
        <v>2.14</v>
      </c>
      <c r="D836" s="75" t="s">
        <v>20</v>
      </c>
      <c r="E836" s="76"/>
      <c r="F836" s="52">
        <f t="shared" si="51"/>
        <v>0</v>
      </c>
      <c r="G836" s="77"/>
    </row>
    <row r="837" spans="1:15" s="79" customFormat="1" x14ac:dyDescent="0.25">
      <c r="A837" s="23" t="s">
        <v>81</v>
      </c>
      <c r="B837" s="126" t="s">
        <v>204</v>
      </c>
      <c r="C837" s="74">
        <v>8</v>
      </c>
      <c r="D837" s="75" t="s">
        <v>205</v>
      </c>
      <c r="E837" s="76"/>
      <c r="F837" s="52">
        <f t="shared" si="51"/>
        <v>0</v>
      </c>
      <c r="G837" s="77"/>
      <c r="H837" s="78"/>
    </row>
    <row r="838" spans="1:15" s="83" customFormat="1" x14ac:dyDescent="0.25">
      <c r="A838" s="23" t="s">
        <v>83</v>
      </c>
      <c r="B838" s="126" t="s">
        <v>206</v>
      </c>
      <c r="C838" s="127">
        <v>3</v>
      </c>
      <c r="D838" s="26" t="s">
        <v>17</v>
      </c>
      <c r="E838" s="53"/>
      <c r="F838" s="52">
        <f t="shared" si="51"/>
        <v>0</v>
      </c>
      <c r="G838" s="25"/>
      <c r="H838" s="128"/>
      <c r="O838" s="129"/>
    </row>
    <row r="839" spans="1:15" s="83" customFormat="1" x14ac:dyDescent="0.25">
      <c r="A839" s="23" t="s">
        <v>85</v>
      </c>
      <c r="B839" s="126" t="s">
        <v>207</v>
      </c>
      <c r="C839" s="127">
        <v>3</v>
      </c>
      <c r="D839" s="26" t="s">
        <v>17</v>
      </c>
      <c r="E839" s="53"/>
      <c r="F839" s="52">
        <f t="shared" si="51"/>
        <v>0</v>
      </c>
      <c r="G839" s="25"/>
      <c r="H839" s="128"/>
      <c r="O839" s="130"/>
    </row>
    <row r="840" spans="1:15" s="83" customFormat="1" x14ac:dyDescent="0.25">
      <c r="A840" s="23" t="s">
        <v>87</v>
      </c>
      <c r="B840" s="126" t="s">
        <v>208</v>
      </c>
      <c r="C840" s="131">
        <v>1</v>
      </c>
      <c r="D840" s="26" t="s">
        <v>209</v>
      </c>
      <c r="E840" s="127"/>
      <c r="F840" s="52">
        <f t="shared" si="51"/>
        <v>0</v>
      </c>
      <c r="G840" s="72"/>
      <c r="H840" s="128"/>
      <c r="O840" s="129"/>
    </row>
    <row r="841" spans="1:15" s="83" customFormat="1" x14ac:dyDescent="0.25">
      <c r="A841" s="23" t="s">
        <v>89</v>
      </c>
      <c r="B841" s="126" t="s">
        <v>210</v>
      </c>
      <c r="C841" s="131">
        <v>1</v>
      </c>
      <c r="D841" s="26" t="s">
        <v>209</v>
      </c>
      <c r="E841" s="127"/>
      <c r="F841" s="52">
        <f t="shared" si="51"/>
        <v>0</v>
      </c>
      <c r="G841" s="132">
        <f>SUM(F815:F841)</f>
        <v>0</v>
      </c>
      <c r="H841" s="128"/>
      <c r="O841" s="129"/>
    </row>
    <row r="842" spans="1:15" s="83" customFormat="1" x14ac:dyDescent="0.25">
      <c r="A842" s="23"/>
      <c r="B842" s="126"/>
      <c r="C842" s="131"/>
      <c r="D842" s="26"/>
      <c r="E842" s="127"/>
      <c r="F842" s="74"/>
      <c r="G842" s="132"/>
      <c r="H842" s="128"/>
      <c r="O842" s="129"/>
    </row>
    <row r="843" spans="1:15" s="79" customFormat="1" x14ac:dyDescent="0.25">
      <c r="A843" s="91" t="s">
        <v>211</v>
      </c>
      <c r="B843" s="92" t="s">
        <v>212</v>
      </c>
      <c r="C843" s="74"/>
      <c r="D843" s="75"/>
      <c r="E843" s="76"/>
      <c r="F843" s="74"/>
      <c r="G843" s="77"/>
      <c r="H843" s="78"/>
    </row>
    <row r="844" spans="1:15" s="79" customFormat="1" x14ac:dyDescent="0.25">
      <c r="A844" s="23" t="s">
        <v>15</v>
      </c>
      <c r="B844" s="121" t="s">
        <v>357</v>
      </c>
      <c r="C844" s="127">
        <f>C845+C846</f>
        <v>1471.12</v>
      </c>
      <c r="D844" s="75" t="s">
        <v>25</v>
      </c>
      <c r="E844" s="76"/>
      <c r="F844" s="52">
        <f t="shared" ref="F844:F846" si="52">C844*E844</f>
        <v>0</v>
      </c>
      <c r="G844" s="77"/>
      <c r="H844" s="78"/>
    </row>
    <row r="845" spans="1:15" s="79" customFormat="1" x14ac:dyDescent="0.25">
      <c r="A845" s="23" t="s">
        <v>18</v>
      </c>
      <c r="B845" s="121" t="s">
        <v>358</v>
      </c>
      <c r="C845" s="99">
        <v>1002.68</v>
      </c>
      <c r="D845" s="75" t="s">
        <v>25</v>
      </c>
      <c r="E845" s="76"/>
      <c r="F845" s="52">
        <f t="shared" si="52"/>
        <v>0</v>
      </c>
      <c r="G845" s="77"/>
      <c r="H845" s="78"/>
    </row>
    <row r="846" spans="1:15" s="79" customFormat="1" x14ac:dyDescent="0.25">
      <c r="A846" s="23" t="s">
        <v>21</v>
      </c>
      <c r="B846" s="121" t="s">
        <v>359</v>
      </c>
      <c r="C846" s="127">
        <v>468.44</v>
      </c>
      <c r="D846" s="75" t="s">
        <v>25</v>
      </c>
      <c r="E846" s="76"/>
      <c r="F846" s="52">
        <f t="shared" si="52"/>
        <v>0</v>
      </c>
      <c r="G846" s="132">
        <f>SUM(F844:F846)</f>
        <v>0</v>
      </c>
      <c r="H846" s="78"/>
    </row>
    <row r="847" spans="1:15" s="79" customFormat="1" x14ac:dyDescent="0.25">
      <c r="A847" s="23"/>
      <c r="B847" s="73"/>
      <c r="C847" s="74"/>
      <c r="D847" s="75"/>
      <c r="E847" s="74"/>
      <c r="F847" s="74"/>
      <c r="G847" s="77"/>
      <c r="H847" s="78"/>
    </row>
    <row r="848" spans="1:15" s="79" customFormat="1" x14ac:dyDescent="0.25">
      <c r="A848" s="91" t="s">
        <v>218</v>
      </c>
      <c r="B848" s="92" t="s">
        <v>219</v>
      </c>
      <c r="C848" s="74"/>
      <c r="D848" s="75"/>
      <c r="E848" s="76"/>
      <c r="F848" s="74"/>
      <c r="G848" s="77"/>
      <c r="H848" s="78"/>
    </row>
    <row r="849" spans="1:17" s="79" customFormat="1" ht="30" x14ac:dyDescent="0.25">
      <c r="A849" s="23" t="s">
        <v>15</v>
      </c>
      <c r="B849" s="73" t="s">
        <v>222</v>
      </c>
      <c r="C849" s="74">
        <v>40.65</v>
      </c>
      <c r="D849" s="75" t="s">
        <v>223</v>
      </c>
      <c r="E849" s="76"/>
      <c r="F849" s="52">
        <f t="shared" ref="F849:F855" si="53">C849*E849</f>
        <v>0</v>
      </c>
      <c r="G849" s="77"/>
      <c r="H849" s="78"/>
    </row>
    <row r="850" spans="1:17" s="79" customFormat="1" x14ac:dyDescent="0.25">
      <c r="A850" s="23" t="s">
        <v>18</v>
      </c>
      <c r="B850" s="73" t="s">
        <v>221</v>
      </c>
      <c r="C850" s="74">
        <v>180.91</v>
      </c>
      <c r="D850" s="75" t="s">
        <v>25</v>
      </c>
      <c r="E850" s="76"/>
      <c r="F850" s="52">
        <f t="shared" si="53"/>
        <v>0</v>
      </c>
      <c r="G850" s="77"/>
      <c r="H850" s="78"/>
    </row>
    <row r="851" spans="1:17" s="79" customFormat="1" x14ac:dyDescent="0.25">
      <c r="A851" s="23" t="s">
        <v>21</v>
      </c>
      <c r="B851" s="73" t="s">
        <v>261</v>
      </c>
      <c r="C851" s="74">
        <v>147.25</v>
      </c>
      <c r="D851" s="75" t="s">
        <v>25</v>
      </c>
      <c r="E851" s="76"/>
      <c r="F851" s="52">
        <f t="shared" si="53"/>
        <v>0</v>
      </c>
      <c r="G851" s="77"/>
      <c r="H851" s="78"/>
    </row>
    <row r="852" spans="1:17" s="79" customFormat="1" ht="30" x14ac:dyDescent="0.25">
      <c r="A852" s="23" t="s">
        <v>23</v>
      </c>
      <c r="B852" s="93" t="s">
        <v>224</v>
      </c>
      <c r="C852" s="74">
        <v>72.06</v>
      </c>
      <c r="D852" s="75" t="s">
        <v>20</v>
      </c>
      <c r="E852" s="76"/>
      <c r="F852" s="52">
        <f t="shared" si="53"/>
        <v>0</v>
      </c>
      <c r="G852" s="77"/>
      <c r="H852" s="78"/>
    </row>
    <row r="853" spans="1:17" s="79" customFormat="1" x14ac:dyDescent="0.25">
      <c r="A853" s="23" t="s">
        <v>26</v>
      </c>
      <c r="B853" s="121" t="s">
        <v>225</v>
      </c>
      <c r="C853" s="74">
        <v>1</v>
      </c>
      <c r="D853" s="75" t="s">
        <v>17</v>
      </c>
      <c r="E853" s="76"/>
      <c r="F853" s="52">
        <f t="shared" si="53"/>
        <v>0</v>
      </c>
      <c r="G853" s="86"/>
      <c r="H853" s="78"/>
    </row>
    <row r="854" spans="1:17" s="4" customFormat="1" ht="30" x14ac:dyDescent="0.25">
      <c r="A854" s="23" t="s">
        <v>29</v>
      </c>
      <c r="B854" s="121" t="s">
        <v>262</v>
      </c>
      <c r="C854" s="74">
        <v>1</v>
      </c>
      <c r="D854" s="75" t="s">
        <v>17</v>
      </c>
      <c r="E854" s="76"/>
      <c r="F854" s="52">
        <f t="shared" si="53"/>
        <v>0</v>
      </c>
      <c r="G854" s="86"/>
    </row>
    <row r="855" spans="1:17" s="4" customFormat="1" ht="30" x14ac:dyDescent="0.25">
      <c r="A855" s="23" t="s">
        <v>31</v>
      </c>
      <c r="B855" s="121" t="s">
        <v>226</v>
      </c>
      <c r="C855" s="74">
        <v>17</v>
      </c>
      <c r="D855" s="75" t="s">
        <v>17</v>
      </c>
      <c r="E855" s="76"/>
      <c r="F855" s="52">
        <f t="shared" si="53"/>
        <v>0</v>
      </c>
      <c r="G855" s="132">
        <f>SUM(F849:F855)</f>
        <v>0</v>
      </c>
    </row>
    <row r="856" spans="1:17" s="4" customFormat="1" x14ac:dyDescent="0.25">
      <c r="A856" s="23"/>
      <c r="B856" s="79"/>
      <c r="C856" s="137"/>
      <c r="D856" s="138"/>
      <c r="E856" s="138"/>
      <c r="F856" s="138"/>
      <c r="G856" s="109"/>
    </row>
    <row r="857" spans="1:17" s="30" customFormat="1" x14ac:dyDescent="0.25">
      <c r="A857" s="59"/>
      <c r="B857" s="321" t="s">
        <v>383</v>
      </c>
      <c r="C857" s="321"/>
      <c r="D857" s="321"/>
      <c r="E857" s="321"/>
      <c r="F857" s="25" t="s">
        <v>36</v>
      </c>
      <c r="G857" s="60">
        <f>SUM(G741:G855)</f>
        <v>0</v>
      </c>
      <c r="H857" s="38"/>
    </row>
    <row r="858" spans="1:17" s="30" customFormat="1" x14ac:dyDescent="0.25">
      <c r="A858" s="31"/>
      <c r="B858" s="62" t="s">
        <v>384</v>
      </c>
      <c r="C858" s="63"/>
      <c r="D858" s="26"/>
      <c r="E858" s="61"/>
      <c r="F858" s="28"/>
      <c r="G858" s="27"/>
      <c r="H858" s="38"/>
    </row>
    <row r="859" spans="1:17" s="30" customFormat="1" x14ac:dyDescent="0.25">
      <c r="A859" s="31"/>
      <c r="B859" s="62"/>
      <c r="C859" s="63"/>
      <c r="D859" s="26"/>
      <c r="E859" s="61"/>
      <c r="F859" s="28"/>
      <c r="G859" s="27"/>
      <c r="H859" s="38"/>
    </row>
    <row r="860" spans="1:17" s="54" customFormat="1" ht="15.95" customHeight="1" x14ac:dyDescent="0.25">
      <c r="A860" s="39" t="s">
        <v>13</v>
      </c>
      <c r="B860" s="64" t="s">
        <v>38</v>
      </c>
      <c r="C860" s="49"/>
      <c r="E860" s="42"/>
      <c r="F860" s="43"/>
      <c r="G860" s="55"/>
      <c r="H860" s="45"/>
      <c r="J860" s="65"/>
      <c r="K860" s="65"/>
      <c r="L860" s="65"/>
      <c r="M860" s="65"/>
      <c r="N860" s="65"/>
      <c r="O860" s="65"/>
      <c r="P860" s="65"/>
      <c r="Q860" s="65"/>
    </row>
    <row r="861" spans="1:17" s="54" customFormat="1" ht="15.95" customHeight="1" x14ac:dyDescent="0.25">
      <c r="A861" s="48" t="s">
        <v>15</v>
      </c>
      <c r="B861" s="56" t="s">
        <v>39</v>
      </c>
      <c r="C861" s="49">
        <v>362.64</v>
      </c>
      <c r="D861" s="46" t="s">
        <v>28</v>
      </c>
      <c r="E861" s="52"/>
      <c r="F861" s="52">
        <f>C861*E861</f>
        <v>0</v>
      </c>
      <c r="G861" s="55"/>
      <c r="H861" s="45"/>
      <c r="J861" s="65"/>
      <c r="K861" s="65"/>
      <c r="L861" s="65"/>
      <c r="M861" s="65"/>
      <c r="N861" s="65"/>
      <c r="O861" s="65"/>
      <c r="P861" s="65"/>
      <c r="Q861" s="65"/>
    </row>
    <row r="862" spans="1:17" s="46" customFormat="1" ht="15.95" customHeight="1" x14ac:dyDescent="0.25">
      <c r="A862" s="48" t="s">
        <v>18</v>
      </c>
      <c r="B862" s="56" t="s">
        <v>40</v>
      </c>
      <c r="C862" s="49">
        <v>240.14</v>
      </c>
      <c r="D862" s="46" t="s">
        <v>28</v>
      </c>
      <c r="E862" s="52"/>
      <c r="F862" s="52">
        <f>C862*E862</f>
        <v>0</v>
      </c>
      <c r="G862" s="55"/>
      <c r="H862" s="45"/>
      <c r="J862" s="47"/>
      <c r="K862" s="47"/>
      <c r="L862" s="47"/>
      <c r="M862" s="47"/>
      <c r="N862" s="47"/>
      <c r="O862" s="47"/>
      <c r="P862" s="47"/>
      <c r="Q862" s="47"/>
    </row>
    <row r="863" spans="1:17" s="46" customFormat="1" ht="15.95" customHeight="1" x14ac:dyDescent="0.25">
      <c r="A863" s="48" t="s">
        <v>21</v>
      </c>
      <c r="B863" s="56" t="s">
        <v>41</v>
      </c>
      <c r="C863" s="145">
        <v>177.92</v>
      </c>
      <c r="D863" s="46" t="s">
        <v>25</v>
      </c>
      <c r="E863" s="52"/>
      <c r="F863" s="52">
        <f>C863*E863</f>
        <v>0</v>
      </c>
      <c r="G863" s="55"/>
      <c r="H863" s="45"/>
      <c r="J863" s="47"/>
      <c r="K863" s="47"/>
      <c r="L863" s="47"/>
      <c r="M863" s="47"/>
      <c r="N863" s="47"/>
      <c r="O863" s="47"/>
      <c r="P863" s="47"/>
      <c r="Q863" s="47"/>
    </row>
    <row r="864" spans="1:17" s="46" customFormat="1" ht="15.95" customHeight="1" x14ac:dyDescent="0.25">
      <c r="A864" s="48" t="s">
        <v>23</v>
      </c>
      <c r="B864" s="56" t="s">
        <v>42</v>
      </c>
      <c r="C864" s="49">
        <v>157.47</v>
      </c>
      <c r="D864" s="46" t="s">
        <v>28</v>
      </c>
      <c r="E864" s="52"/>
      <c r="F864" s="52">
        <f>C864*E864</f>
        <v>0</v>
      </c>
      <c r="G864" s="55">
        <f>SUM(F861:F864)</f>
        <v>0</v>
      </c>
      <c r="H864" s="45"/>
      <c r="J864" s="47"/>
      <c r="K864" s="47"/>
      <c r="L864" s="47"/>
      <c r="M864" s="47"/>
      <c r="N864" s="47"/>
      <c r="O864" s="47"/>
      <c r="P864" s="47"/>
      <c r="Q864" s="47"/>
    </row>
    <row r="865" spans="1:17" s="46" customFormat="1" ht="15.95" customHeight="1" x14ac:dyDescent="0.25">
      <c r="A865" s="48"/>
      <c r="B865" s="66"/>
      <c r="C865" s="67"/>
      <c r="G865" s="54"/>
      <c r="H865" s="45"/>
      <c r="J865" s="47"/>
      <c r="K865" s="47"/>
      <c r="L865" s="47"/>
      <c r="M865" s="47"/>
      <c r="N865" s="47"/>
      <c r="O865" s="47"/>
      <c r="P865" s="47"/>
      <c r="Q865" s="47"/>
    </row>
    <row r="866" spans="1:17" x14ac:dyDescent="0.25">
      <c r="A866" s="68" t="s">
        <v>43</v>
      </c>
      <c r="B866" s="69" t="s">
        <v>44</v>
      </c>
      <c r="C866" s="53"/>
      <c r="D866" s="70"/>
      <c r="E866" s="53"/>
      <c r="F866" s="71"/>
      <c r="G866" s="72"/>
      <c r="H866" s="9"/>
      <c r="J866" s="9"/>
      <c r="K866" s="9"/>
      <c r="L866" s="9"/>
    </row>
    <row r="867" spans="1:17" s="54" customFormat="1" ht="15.75" customHeight="1" x14ac:dyDescent="0.25">
      <c r="A867" s="48" t="s">
        <v>15</v>
      </c>
      <c r="B867" s="56" t="s">
        <v>329</v>
      </c>
      <c r="C867" s="49">
        <v>36</v>
      </c>
      <c r="D867" s="46" t="s">
        <v>28</v>
      </c>
      <c r="E867" s="51"/>
      <c r="F867" s="52">
        <f t="shared" ref="F867:F883" si="54">C867*E867</f>
        <v>0</v>
      </c>
      <c r="G867" s="55"/>
      <c r="H867" s="45"/>
      <c r="J867" s="65"/>
      <c r="K867" s="65"/>
      <c r="L867" s="65"/>
      <c r="M867" s="65"/>
      <c r="N867" s="65"/>
      <c r="O867" s="65"/>
      <c r="P867" s="65"/>
      <c r="Q867" s="65"/>
    </row>
    <row r="868" spans="1:17" s="54" customFormat="1" ht="15.75" customHeight="1" x14ac:dyDescent="0.25">
      <c r="A868" s="48" t="s">
        <v>18</v>
      </c>
      <c r="B868" s="56" t="s">
        <v>330</v>
      </c>
      <c r="C868" s="49">
        <v>33.33</v>
      </c>
      <c r="D868" s="46" t="s">
        <v>28</v>
      </c>
      <c r="E868" s="51"/>
      <c r="F868" s="52">
        <f t="shared" si="54"/>
        <v>0</v>
      </c>
      <c r="G868" s="55"/>
      <c r="H868" s="45"/>
      <c r="J868" s="65"/>
      <c r="K868" s="65"/>
      <c r="L868" s="65"/>
      <c r="M868" s="65"/>
      <c r="N868" s="65"/>
      <c r="O868" s="65"/>
      <c r="P868" s="65"/>
      <c r="Q868" s="65"/>
    </row>
    <row r="869" spans="1:17" s="4" customFormat="1" x14ac:dyDescent="0.25">
      <c r="A869" s="48" t="s">
        <v>21</v>
      </c>
      <c r="B869" s="56" t="s">
        <v>333</v>
      </c>
      <c r="C869" s="49">
        <v>15.88</v>
      </c>
      <c r="D869" s="46" t="s">
        <v>28</v>
      </c>
      <c r="E869" s="71"/>
      <c r="F869" s="52">
        <f t="shared" si="54"/>
        <v>0</v>
      </c>
      <c r="G869" s="86"/>
    </row>
    <row r="870" spans="1:17" s="4" customFormat="1" x14ac:dyDescent="0.25">
      <c r="A870" s="48" t="s">
        <v>23</v>
      </c>
      <c r="B870" s="56" t="s">
        <v>385</v>
      </c>
      <c r="C870" s="49">
        <v>46.69</v>
      </c>
      <c r="D870" s="46" t="s">
        <v>386</v>
      </c>
      <c r="E870" s="71"/>
      <c r="F870" s="52">
        <f t="shared" si="54"/>
        <v>0</v>
      </c>
      <c r="G870" s="86"/>
    </row>
    <row r="871" spans="1:17" s="4" customFormat="1" x14ac:dyDescent="0.25">
      <c r="A871" s="48" t="s">
        <v>26</v>
      </c>
      <c r="B871" s="56" t="s">
        <v>367</v>
      </c>
      <c r="C871" s="49">
        <v>2.12</v>
      </c>
      <c r="D871" s="46" t="s">
        <v>28</v>
      </c>
      <c r="E871" s="76"/>
      <c r="F871" s="52">
        <f t="shared" si="54"/>
        <v>0</v>
      </c>
      <c r="G871" s="86"/>
    </row>
    <row r="872" spans="1:17" s="4" customFormat="1" x14ac:dyDescent="0.25">
      <c r="A872" s="48" t="s">
        <v>29</v>
      </c>
      <c r="B872" s="56" t="s">
        <v>387</v>
      </c>
      <c r="C872" s="49">
        <v>6.23</v>
      </c>
      <c r="D872" s="46" t="s">
        <v>386</v>
      </c>
      <c r="E872" s="76"/>
      <c r="F872" s="52">
        <f t="shared" si="54"/>
        <v>0</v>
      </c>
      <c r="G872" s="86"/>
    </row>
    <row r="873" spans="1:17" s="4" customFormat="1" ht="14.25" customHeight="1" x14ac:dyDescent="0.25">
      <c r="A873" s="48" t="s">
        <v>31</v>
      </c>
      <c r="B873" s="56" t="s">
        <v>335</v>
      </c>
      <c r="C873" s="49">
        <v>16.61</v>
      </c>
      <c r="D873" s="46" t="s">
        <v>28</v>
      </c>
      <c r="E873" s="71"/>
      <c r="F873" s="52">
        <f t="shared" si="54"/>
        <v>0</v>
      </c>
      <c r="G873" s="86"/>
    </row>
    <row r="874" spans="1:17" s="4" customFormat="1" x14ac:dyDescent="0.25">
      <c r="A874" s="48" t="s">
        <v>33</v>
      </c>
      <c r="B874" s="56" t="s">
        <v>388</v>
      </c>
      <c r="C874" s="49">
        <v>23.23</v>
      </c>
      <c r="D874" s="46" t="s">
        <v>28</v>
      </c>
      <c r="E874" s="71"/>
      <c r="F874" s="52">
        <f t="shared" si="54"/>
        <v>0</v>
      </c>
      <c r="G874" s="86"/>
    </row>
    <row r="875" spans="1:17" s="4" customFormat="1" x14ac:dyDescent="0.25">
      <c r="A875" s="48" t="s">
        <v>53</v>
      </c>
      <c r="B875" s="56" t="s">
        <v>389</v>
      </c>
      <c r="C875" s="49">
        <v>6.99</v>
      </c>
      <c r="D875" s="46" t="s">
        <v>28</v>
      </c>
      <c r="E875" s="71"/>
      <c r="F875" s="52">
        <f t="shared" si="54"/>
        <v>0</v>
      </c>
      <c r="G875" s="86"/>
    </row>
    <row r="876" spans="1:17" s="4" customFormat="1" x14ac:dyDescent="0.25">
      <c r="A876" s="48" t="s">
        <v>55</v>
      </c>
      <c r="B876" s="56" t="s">
        <v>390</v>
      </c>
      <c r="C876" s="49">
        <v>6.94</v>
      </c>
      <c r="D876" s="46" t="s">
        <v>28</v>
      </c>
      <c r="E876" s="71"/>
      <c r="F876" s="52">
        <f t="shared" si="54"/>
        <v>0</v>
      </c>
      <c r="G876" s="86"/>
    </row>
    <row r="877" spans="1:17" s="4" customFormat="1" x14ac:dyDescent="0.25">
      <c r="A877" s="48" t="s">
        <v>57</v>
      </c>
      <c r="B877" s="56" t="s">
        <v>391</v>
      </c>
      <c r="C877" s="49">
        <v>1.1100000000000001</v>
      </c>
      <c r="D877" s="46" t="s">
        <v>28</v>
      </c>
      <c r="E877" s="71"/>
      <c r="F877" s="52">
        <f t="shared" si="54"/>
        <v>0</v>
      </c>
      <c r="G877" s="86"/>
    </row>
    <row r="878" spans="1:17" s="4" customFormat="1" x14ac:dyDescent="0.25">
      <c r="A878" s="48" t="s">
        <v>59</v>
      </c>
      <c r="B878" s="56" t="s">
        <v>392</v>
      </c>
      <c r="C878" s="49">
        <v>4.72</v>
      </c>
      <c r="D878" s="46" t="s">
        <v>28</v>
      </c>
      <c r="E878" s="71"/>
      <c r="F878" s="52">
        <f t="shared" si="54"/>
        <v>0</v>
      </c>
      <c r="G878" s="86"/>
    </row>
    <row r="879" spans="1:17" s="4" customFormat="1" x14ac:dyDescent="0.25">
      <c r="A879" s="48" t="s">
        <v>61</v>
      </c>
      <c r="B879" s="56" t="s">
        <v>393</v>
      </c>
      <c r="C879" s="49">
        <v>4.6900000000000004</v>
      </c>
      <c r="D879" s="46" t="s">
        <v>28</v>
      </c>
      <c r="E879" s="71"/>
      <c r="F879" s="52">
        <f t="shared" si="54"/>
        <v>0</v>
      </c>
      <c r="G879" s="86"/>
    </row>
    <row r="880" spans="1:17" s="4" customFormat="1" x14ac:dyDescent="0.25">
      <c r="A880" s="48" t="s">
        <v>63</v>
      </c>
      <c r="B880" s="56" t="s">
        <v>394</v>
      </c>
      <c r="C880" s="49">
        <v>4.46</v>
      </c>
      <c r="D880" s="46" t="s">
        <v>28</v>
      </c>
      <c r="E880" s="71"/>
      <c r="F880" s="52">
        <f t="shared" si="54"/>
        <v>0</v>
      </c>
      <c r="G880" s="86"/>
    </row>
    <row r="881" spans="1:12" s="4" customFormat="1" x14ac:dyDescent="0.25">
      <c r="A881" s="48" t="s">
        <v>65</v>
      </c>
      <c r="B881" s="56" t="s">
        <v>395</v>
      </c>
      <c r="C881" s="49">
        <v>4.7</v>
      </c>
      <c r="D881" s="46" t="s">
        <v>28</v>
      </c>
      <c r="E881" s="76"/>
      <c r="F881" s="52">
        <f t="shared" si="54"/>
        <v>0</v>
      </c>
      <c r="G881" s="86"/>
    </row>
    <row r="882" spans="1:12" s="4" customFormat="1" x14ac:dyDescent="0.25">
      <c r="A882" s="48" t="s">
        <v>67</v>
      </c>
      <c r="B882" s="56" t="s">
        <v>378</v>
      </c>
      <c r="C882" s="49">
        <v>115.08</v>
      </c>
      <c r="D882" s="46" t="s">
        <v>28</v>
      </c>
      <c r="E882" s="71"/>
      <c r="F882" s="52">
        <f t="shared" si="54"/>
        <v>0</v>
      </c>
      <c r="G882" s="86"/>
    </row>
    <row r="883" spans="1:12" s="4" customFormat="1" x14ac:dyDescent="0.25">
      <c r="A883" s="48" t="s">
        <v>69</v>
      </c>
      <c r="B883" s="73" t="s">
        <v>126</v>
      </c>
      <c r="C883" s="74">
        <v>16.89</v>
      </c>
      <c r="D883" s="75" t="s">
        <v>28</v>
      </c>
      <c r="E883" s="76"/>
      <c r="F883" s="52">
        <f t="shared" si="54"/>
        <v>0</v>
      </c>
      <c r="G883" s="72">
        <f>SUM(F867:F883)</f>
        <v>0</v>
      </c>
    </row>
    <row r="884" spans="1:12" x14ac:dyDescent="0.25">
      <c r="A884" s="82"/>
      <c r="B884" s="83"/>
      <c r="C884" s="84"/>
      <c r="D884" s="85"/>
      <c r="E884" s="85"/>
      <c r="F884" s="85"/>
      <c r="G884" s="86"/>
      <c r="H884" s="87"/>
      <c r="J884" s="9"/>
      <c r="K884" s="9"/>
      <c r="L884" s="9"/>
    </row>
    <row r="885" spans="1:12" x14ac:dyDescent="0.25">
      <c r="A885" s="68" t="s">
        <v>133</v>
      </c>
      <c r="B885" s="88" t="s">
        <v>134</v>
      </c>
      <c r="C885" s="53"/>
      <c r="D885" s="89"/>
      <c r="E885" s="53"/>
      <c r="F885" s="71"/>
      <c r="G885" s="72"/>
      <c r="H885" s="9"/>
      <c r="J885" s="9"/>
      <c r="K885" s="9"/>
      <c r="L885" s="9"/>
    </row>
    <row r="886" spans="1:12" s="79" customFormat="1" ht="45" x14ac:dyDescent="0.25">
      <c r="A886" s="23" t="s">
        <v>15</v>
      </c>
      <c r="B886" s="73" t="s">
        <v>396</v>
      </c>
      <c r="C886" s="150">
        <v>135.19999999999999</v>
      </c>
      <c r="D886" s="75" t="s">
        <v>25</v>
      </c>
      <c r="E886" s="76"/>
      <c r="F886" s="52">
        <f t="shared" ref="F886:F892" si="55">C886*E886</f>
        <v>0</v>
      </c>
      <c r="G886" s="77"/>
      <c r="H886" s="78"/>
    </row>
    <row r="887" spans="1:12" s="79" customFormat="1" ht="45" x14ac:dyDescent="0.25">
      <c r="A887" s="23" t="s">
        <v>18</v>
      </c>
      <c r="B887" s="73" t="s">
        <v>397</v>
      </c>
      <c r="C887" s="150">
        <v>374.3</v>
      </c>
      <c r="D887" s="75" t="s">
        <v>25</v>
      </c>
      <c r="E887" s="76"/>
      <c r="F887" s="52">
        <f t="shared" si="55"/>
        <v>0</v>
      </c>
      <c r="G887" s="77"/>
      <c r="H887" s="78"/>
    </row>
    <row r="888" spans="1:12" s="79" customFormat="1" ht="45" x14ac:dyDescent="0.25">
      <c r="A888" s="23" t="s">
        <v>21</v>
      </c>
      <c r="B888" s="73" t="s">
        <v>398</v>
      </c>
      <c r="C888" s="146">
        <v>223.19</v>
      </c>
      <c r="D888" s="75" t="s">
        <v>25</v>
      </c>
      <c r="E888" s="76"/>
      <c r="F888" s="52">
        <f t="shared" si="55"/>
        <v>0</v>
      </c>
      <c r="G888" s="77"/>
      <c r="H888" s="78"/>
    </row>
    <row r="889" spans="1:12" s="79" customFormat="1" ht="45" x14ac:dyDescent="0.25">
      <c r="A889" s="23" t="s">
        <v>23</v>
      </c>
      <c r="B889" s="73" t="s">
        <v>399</v>
      </c>
      <c r="C889" s="150">
        <v>310.60000000000002</v>
      </c>
      <c r="D889" s="75" t="s">
        <v>25</v>
      </c>
      <c r="E889" s="76"/>
      <c r="F889" s="52">
        <f t="shared" si="55"/>
        <v>0</v>
      </c>
      <c r="G889" s="77"/>
      <c r="H889" s="78"/>
    </row>
    <row r="890" spans="1:12" s="79" customFormat="1" ht="30" customHeight="1" x14ac:dyDescent="0.25">
      <c r="A890" s="23" t="s">
        <v>26</v>
      </c>
      <c r="B890" s="73" t="s">
        <v>138</v>
      </c>
      <c r="C890" s="146">
        <v>33.07</v>
      </c>
      <c r="D890" s="75" t="s">
        <v>25</v>
      </c>
      <c r="E890" s="76"/>
      <c r="F890" s="52">
        <f t="shared" si="55"/>
        <v>0</v>
      </c>
      <c r="G890" s="77"/>
      <c r="H890" s="78"/>
    </row>
    <row r="891" spans="1:12" s="79" customFormat="1" ht="30.75" customHeight="1" x14ac:dyDescent="0.25">
      <c r="A891" s="23" t="s">
        <v>29</v>
      </c>
      <c r="B891" s="73" t="s">
        <v>139</v>
      </c>
      <c r="C891" s="146">
        <v>111.77</v>
      </c>
      <c r="D891" s="75" t="s">
        <v>25</v>
      </c>
      <c r="E891" s="76"/>
      <c r="F891" s="52">
        <f t="shared" si="55"/>
        <v>0</v>
      </c>
      <c r="G891" s="77"/>
      <c r="H891" s="78"/>
    </row>
    <row r="892" spans="1:12" s="79" customFormat="1" ht="30" x14ac:dyDescent="0.25">
      <c r="A892" s="23" t="s">
        <v>31</v>
      </c>
      <c r="B892" s="147" t="s">
        <v>349</v>
      </c>
      <c r="C892" s="146">
        <v>1.54</v>
      </c>
      <c r="D892" s="75" t="s">
        <v>25</v>
      </c>
      <c r="E892" s="76"/>
      <c r="F892" s="52">
        <f t="shared" si="55"/>
        <v>0</v>
      </c>
      <c r="G892" s="132">
        <f>SUM(F886:F892)</f>
        <v>0</v>
      </c>
      <c r="H892" s="78"/>
    </row>
    <row r="893" spans="1:12" x14ac:dyDescent="0.25">
      <c r="A893" s="82"/>
      <c r="B893" s="90"/>
      <c r="C893" s="53"/>
      <c r="D893" s="70"/>
      <c r="E893" s="53"/>
      <c r="F893" s="71"/>
      <c r="G893" s="72"/>
      <c r="H893" s="87"/>
      <c r="J893" s="9"/>
      <c r="K893" s="9"/>
      <c r="L893" s="9"/>
    </row>
    <row r="894" spans="1:12" s="79" customFormat="1" x14ac:dyDescent="0.25">
      <c r="A894" s="91" t="s">
        <v>141</v>
      </c>
      <c r="B894" s="92" t="s">
        <v>142</v>
      </c>
      <c r="C894" s="74"/>
      <c r="D894" s="75"/>
      <c r="E894" s="76"/>
      <c r="F894" s="74"/>
      <c r="G894" s="77"/>
      <c r="H894" s="78"/>
    </row>
    <row r="895" spans="1:12" s="79" customFormat="1" ht="30" x14ac:dyDescent="0.25">
      <c r="A895" s="23" t="s">
        <v>15</v>
      </c>
      <c r="B895" s="73" t="s">
        <v>143</v>
      </c>
      <c r="C895" s="148">
        <v>985.53</v>
      </c>
      <c r="D895" s="75" t="s">
        <v>25</v>
      </c>
      <c r="E895" s="76"/>
      <c r="F895" s="52">
        <f t="shared" ref="F895:F899" si="56">C895*E895</f>
        <v>0</v>
      </c>
      <c r="G895" s="77"/>
      <c r="H895" s="78"/>
    </row>
    <row r="896" spans="1:12" s="79" customFormat="1" ht="30" x14ac:dyDescent="0.25">
      <c r="A896" s="23" t="s">
        <v>21</v>
      </c>
      <c r="B896" s="73" t="s">
        <v>379</v>
      </c>
      <c r="C896" s="148">
        <v>380.92</v>
      </c>
      <c r="D896" s="75" t="s">
        <v>25</v>
      </c>
      <c r="E896" s="76"/>
      <c r="F896" s="52">
        <f t="shared" si="56"/>
        <v>0</v>
      </c>
      <c r="G896" s="77"/>
      <c r="H896" s="78"/>
    </row>
    <row r="897" spans="1:11" s="79" customFormat="1" ht="30" x14ac:dyDescent="0.25">
      <c r="A897" s="23" t="s">
        <v>23</v>
      </c>
      <c r="B897" s="93" t="s">
        <v>147</v>
      </c>
      <c r="C897" s="74">
        <v>1522</v>
      </c>
      <c r="D897" s="75" t="s">
        <v>25</v>
      </c>
      <c r="E897" s="76"/>
      <c r="F897" s="52">
        <f t="shared" si="56"/>
        <v>0</v>
      </c>
      <c r="G897" s="77"/>
      <c r="H897" s="78"/>
    </row>
    <row r="898" spans="1:11" s="79" customFormat="1" ht="30" x14ac:dyDescent="0.25">
      <c r="A898" s="23" t="s">
        <v>26</v>
      </c>
      <c r="B898" s="93" t="s">
        <v>148</v>
      </c>
      <c r="C898" s="74">
        <v>1522.18</v>
      </c>
      <c r="D898" s="75" t="s">
        <v>25</v>
      </c>
      <c r="E898" s="76"/>
      <c r="F898" s="52">
        <f t="shared" si="56"/>
        <v>0</v>
      </c>
      <c r="G898" s="77"/>
      <c r="H898" s="78"/>
    </row>
    <row r="899" spans="1:11" s="79" customFormat="1" x14ac:dyDescent="0.25">
      <c r="A899" s="23" t="s">
        <v>29</v>
      </c>
      <c r="B899" s="73" t="s">
        <v>151</v>
      </c>
      <c r="C899" s="74">
        <v>1964.53</v>
      </c>
      <c r="D899" s="75" t="s">
        <v>20</v>
      </c>
      <c r="E899" s="76"/>
      <c r="F899" s="52">
        <f t="shared" si="56"/>
        <v>0</v>
      </c>
      <c r="G899" s="132">
        <f>SUM(F895:F899)</f>
        <v>0</v>
      </c>
      <c r="H899" s="78"/>
    </row>
    <row r="900" spans="1:11" s="79" customFormat="1" x14ac:dyDescent="0.25">
      <c r="A900" s="23"/>
      <c r="B900" s="94"/>
      <c r="C900" s="74"/>
      <c r="D900" s="95"/>
      <c r="E900" s="77"/>
      <c r="F900" s="77"/>
      <c r="G900" s="77"/>
      <c r="H900" s="78"/>
    </row>
    <row r="901" spans="1:11" s="79" customFormat="1" x14ac:dyDescent="0.25">
      <c r="A901" s="91" t="s">
        <v>153</v>
      </c>
      <c r="B901" s="92" t="s">
        <v>154</v>
      </c>
      <c r="C901" s="74"/>
      <c r="D901" s="75"/>
      <c r="E901" s="76"/>
      <c r="F901" s="74"/>
      <c r="G901" s="77"/>
      <c r="H901" s="78"/>
    </row>
    <row r="902" spans="1:11" s="79" customFormat="1" ht="30" x14ac:dyDescent="0.25">
      <c r="A902" s="23" t="s">
        <v>15</v>
      </c>
      <c r="B902" s="93" t="s">
        <v>155</v>
      </c>
      <c r="C902" s="148">
        <v>910.3</v>
      </c>
      <c r="D902" s="75" t="s">
        <v>25</v>
      </c>
      <c r="E902" s="76"/>
      <c r="F902" s="52">
        <f t="shared" ref="F902:F903" si="57">C902*E902</f>
        <v>0</v>
      </c>
      <c r="G902" s="96"/>
      <c r="H902" s="78"/>
    </row>
    <row r="903" spans="1:11" s="79" customFormat="1" ht="30" x14ac:dyDescent="0.25">
      <c r="A903" s="23" t="s">
        <v>18</v>
      </c>
      <c r="B903" s="93" t="s">
        <v>157</v>
      </c>
      <c r="C903" s="149">
        <v>77.66</v>
      </c>
      <c r="D903" s="75" t="s">
        <v>25</v>
      </c>
      <c r="E903" s="76"/>
      <c r="F903" s="52">
        <f t="shared" si="57"/>
        <v>0</v>
      </c>
      <c r="G903" s="132">
        <f>SUM(F902:F903)</f>
        <v>0</v>
      </c>
      <c r="H903" s="78"/>
    </row>
    <row r="904" spans="1:11" s="79" customFormat="1" x14ac:dyDescent="0.25">
      <c r="A904" s="23"/>
      <c r="B904" s="93"/>
      <c r="C904" s="74"/>
      <c r="D904" s="75"/>
      <c r="E904" s="76"/>
      <c r="F904" s="97"/>
      <c r="G904" s="77"/>
      <c r="H904" s="78"/>
    </row>
    <row r="905" spans="1:11" s="79" customFormat="1" x14ac:dyDescent="0.25">
      <c r="A905" s="91" t="s">
        <v>158</v>
      </c>
      <c r="B905" s="92" t="s">
        <v>163</v>
      </c>
      <c r="C905" s="74"/>
      <c r="D905" s="75"/>
      <c r="E905" s="76"/>
      <c r="F905" s="74"/>
      <c r="G905" s="77"/>
      <c r="H905" s="78"/>
    </row>
    <row r="906" spans="1:11" s="79" customFormat="1" ht="30" x14ac:dyDescent="0.25">
      <c r="A906" s="23" t="s">
        <v>15</v>
      </c>
      <c r="B906" s="93" t="s">
        <v>164</v>
      </c>
      <c r="C906" s="148">
        <v>720.58</v>
      </c>
      <c r="D906" s="75" t="s">
        <v>25</v>
      </c>
      <c r="E906" s="76"/>
      <c r="F906" s="52">
        <f t="shared" ref="F906:F910" si="58">C906*E906</f>
        <v>0</v>
      </c>
      <c r="G906" s="96"/>
      <c r="H906" s="78"/>
    </row>
    <row r="907" spans="1:11" s="79" customFormat="1" ht="45" x14ac:dyDescent="0.25">
      <c r="A907" s="23" t="s">
        <v>18</v>
      </c>
      <c r="B907" s="73" t="s">
        <v>165</v>
      </c>
      <c r="C907" s="148">
        <v>808.68</v>
      </c>
      <c r="D907" s="75" t="s">
        <v>25</v>
      </c>
      <c r="E907" s="76"/>
      <c r="F907" s="52">
        <f t="shared" si="58"/>
        <v>0</v>
      </c>
      <c r="G907" s="77"/>
      <c r="H907" s="78"/>
    </row>
    <row r="908" spans="1:11" s="79" customFormat="1" x14ac:dyDescent="0.25">
      <c r="A908" s="23" t="s">
        <v>21</v>
      </c>
      <c r="B908" s="73" t="s">
        <v>166</v>
      </c>
      <c r="C908" s="148">
        <v>231.97</v>
      </c>
      <c r="D908" s="75" t="s">
        <v>20</v>
      </c>
      <c r="E908" s="76"/>
      <c r="F908" s="52">
        <f t="shared" si="58"/>
        <v>0</v>
      </c>
      <c r="G908" s="77"/>
      <c r="H908" s="78"/>
    </row>
    <row r="909" spans="1:11" s="106" customFormat="1" ht="30" x14ac:dyDescent="0.25">
      <c r="A909" s="23" t="s">
        <v>23</v>
      </c>
      <c r="B909" s="93" t="s">
        <v>353</v>
      </c>
      <c r="C909" s="148">
        <v>145.59</v>
      </c>
      <c r="D909" s="100" t="s">
        <v>20</v>
      </c>
      <c r="E909" s="81"/>
      <c r="F909" s="52">
        <f t="shared" si="58"/>
        <v>0</v>
      </c>
      <c r="G909" s="102"/>
      <c r="H909" s="139"/>
      <c r="I909" s="99"/>
      <c r="J909" s="26"/>
      <c r="K909" s="105"/>
    </row>
    <row r="910" spans="1:11" s="106" customFormat="1" ht="30" x14ac:dyDescent="0.25">
      <c r="A910" s="23" t="s">
        <v>26</v>
      </c>
      <c r="B910" s="93" t="s">
        <v>354</v>
      </c>
      <c r="C910" s="148">
        <v>86.38</v>
      </c>
      <c r="D910" s="100" t="s">
        <v>20</v>
      </c>
      <c r="E910" s="81"/>
      <c r="F910" s="52">
        <f t="shared" si="58"/>
        <v>0</v>
      </c>
      <c r="G910" s="132">
        <f>SUM(F906:F910)</f>
        <v>0</v>
      </c>
      <c r="H910" s="139"/>
      <c r="I910" s="99"/>
      <c r="J910" s="26"/>
      <c r="K910" s="105"/>
    </row>
    <row r="911" spans="1:11" s="79" customFormat="1" x14ac:dyDescent="0.25">
      <c r="A911" s="23"/>
      <c r="B911" s="94"/>
      <c r="C911" s="74"/>
      <c r="D911" s="95"/>
      <c r="E911" s="77"/>
      <c r="F911" s="77"/>
      <c r="G911" s="77"/>
      <c r="H911" s="78"/>
    </row>
    <row r="912" spans="1:11" s="106" customFormat="1" ht="18" customHeight="1" x14ac:dyDescent="0.25">
      <c r="A912" s="68" t="s">
        <v>162</v>
      </c>
      <c r="B912" s="98" t="s">
        <v>159</v>
      </c>
      <c r="C912" s="99"/>
      <c r="D912" s="100"/>
      <c r="E912" s="81"/>
      <c r="F912" s="101"/>
      <c r="G912" s="102"/>
      <c r="H912" s="103"/>
      <c r="I912" s="103"/>
      <c r="J912" s="104"/>
      <c r="K912" s="105"/>
    </row>
    <row r="913" spans="1:11" s="106" customFormat="1" ht="30" x14ac:dyDescent="0.25">
      <c r="A913" s="48" t="s">
        <v>160</v>
      </c>
      <c r="B913" s="93" t="s">
        <v>161</v>
      </c>
      <c r="C913" s="99">
        <v>163.16</v>
      </c>
      <c r="D913" s="26" t="s">
        <v>25</v>
      </c>
      <c r="E913" s="81"/>
      <c r="F913" s="52">
        <f t="shared" ref="F913" si="59">C913*E913</f>
        <v>0</v>
      </c>
      <c r="G913" s="102">
        <f>SUM(F913)</f>
        <v>0</v>
      </c>
      <c r="H913" s="139"/>
      <c r="I913" s="99"/>
      <c r="J913" s="26"/>
      <c r="K913" s="105"/>
    </row>
    <row r="914" spans="1:11" s="79" customFormat="1" x14ac:dyDescent="0.25">
      <c r="A914" s="23"/>
      <c r="B914" s="94"/>
      <c r="C914" s="74"/>
      <c r="D914" s="95"/>
      <c r="E914" s="77"/>
      <c r="F914" s="77"/>
      <c r="G914" s="77"/>
      <c r="H914" s="78"/>
    </row>
    <row r="915" spans="1:11" s="79" customFormat="1" x14ac:dyDescent="0.25">
      <c r="A915" s="91" t="s">
        <v>172</v>
      </c>
      <c r="B915" s="92" t="s">
        <v>173</v>
      </c>
      <c r="C915" s="74"/>
      <c r="D915" s="110"/>
      <c r="E915" s="111"/>
      <c r="F915" s="74"/>
      <c r="G915" s="77"/>
      <c r="H915" s="78"/>
    </row>
    <row r="916" spans="1:11" s="79" customFormat="1" ht="30" x14ac:dyDescent="0.25">
      <c r="A916" s="23" t="s">
        <v>15</v>
      </c>
      <c r="B916" s="73" t="s">
        <v>175</v>
      </c>
      <c r="C916" s="74">
        <v>3</v>
      </c>
      <c r="D916" s="112" t="s">
        <v>17</v>
      </c>
      <c r="E916" s="76"/>
      <c r="F916" s="52">
        <f t="shared" ref="F916:F921" si="60">C916*E916</f>
        <v>0</v>
      </c>
      <c r="G916" s="96"/>
      <c r="H916" s="78"/>
    </row>
    <row r="917" spans="1:11" s="79" customFormat="1" ht="30" x14ac:dyDescent="0.25">
      <c r="A917" s="23" t="s">
        <v>18</v>
      </c>
      <c r="B917" s="93" t="s">
        <v>355</v>
      </c>
      <c r="C917" s="148">
        <v>3</v>
      </c>
      <c r="D917" s="100" t="s">
        <v>17</v>
      </c>
      <c r="E917" s="99"/>
      <c r="F917" s="52">
        <f t="shared" si="60"/>
        <v>0</v>
      </c>
      <c r="G917" s="77"/>
      <c r="H917" s="78"/>
    </row>
    <row r="918" spans="1:11" s="79" customFormat="1" ht="30" x14ac:dyDescent="0.25">
      <c r="A918" s="23" t="s">
        <v>21</v>
      </c>
      <c r="B918" s="73" t="s">
        <v>177</v>
      </c>
      <c r="C918" s="74">
        <v>1</v>
      </c>
      <c r="D918" s="112" t="s">
        <v>17</v>
      </c>
      <c r="E918" s="76"/>
      <c r="F918" s="52">
        <f t="shared" si="60"/>
        <v>0</v>
      </c>
      <c r="G918" s="77"/>
      <c r="H918" s="78"/>
    </row>
    <row r="919" spans="1:11" s="79" customFormat="1" ht="30" x14ac:dyDescent="0.25">
      <c r="A919" s="23" t="s">
        <v>23</v>
      </c>
      <c r="B919" s="73" t="s">
        <v>179</v>
      </c>
      <c r="C919" s="74">
        <v>6</v>
      </c>
      <c r="D919" s="112" t="s">
        <v>17</v>
      </c>
      <c r="E919" s="76"/>
      <c r="F919" s="52">
        <f t="shared" si="60"/>
        <v>0</v>
      </c>
      <c r="G919" s="96"/>
      <c r="H919" s="78"/>
    </row>
    <row r="920" spans="1:11" s="79" customFormat="1" ht="45" x14ac:dyDescent="0.25">
      <c r="A920" s="23" t="s">
        <v>26</v>
      </c>
      <c r="B920" s="73" t="s">
        <v>180</v>
      </c>
      <c r="C920" s="74">
        <v>2</v>
      </c>
      <c r="D920" s="112" t="s">
        <v>17</v>
      </c>
      <c r="E920" s="76"/>
      <c r="F920" s="52">
        <f t="shared" si="60"/>
        <v>0</v>
      </c>
      <c r="G920" s="109"/>
      <c r="H920" s="78"/>
    </row>
    <row r="921" spans="1:11" s="79" customFormat="1" ht="30" x14ac:dyDescent="0.25">
      <c r="A921" s="23" t="s">
        <v>29</v>
      </c>
      <c r="B921" s="73" t="s">
        <v>400</v>
      </c>
      <c r="C921" s="74">
        <v>34</v>
      </c>
      <c r="D921" s="112" t="s">
        <v>17</v>
      </c>
      <c r="E921" s="76"/>
      <c r="F921" s="52">
        <f t="shared" si="60"/>
        <v>0</v>
      </c>
      <c r="G921" s="132">
        <f>SUM(F916:F921)</f>
        <v>0</v>
      </c>
      <c r="H921" s="78"/>
    </row>
    <row r="922" spans="1:11" s="79" customFormat="1" ht="15.75" x14ac:dyDescent="0.25">
      <c r="A922" s="113"/>
      <c r="B922" s="114"/>
      <c r="C922" s="74"/>
      <c r="D922" s="115"/>
      <c r="E922" s="116"/>
      <c r="F922" s="116"/>
      <c r="G922" s="96"/>
      <c r="H922" s="78"/>
    </row>
    <row r="923" spans="1:11" s="120" customFormat="1" x14ac:dyDescent="0.25">
      <c r="A923" s="68" t="s">
        <v>181</v>
      </c>
      <c r="B923" s="98" t="s">
        <v>182</v>
      </c>
      <c r="C923" s="117"/>
      <c r="D923" s="26"/>
      <c r="E923" s="99"/>
      <c r="F923" s="99"/>
      <c r="G923" s="118"/>
      <c r="H923" s="119"/>
      <c r="I923" s="119"/>
      <c r="J923" s="119"/>
      <c r="K923" s="119"/>
    </row>
    <row r="924" spans="1:11" s="120" customFormat="1" x14ac:dyDescent="0.25">
      <c r="A924" s="48" t="s">
        <v>15</v>
      </c>
      <c r="B924" s="121" t="s">
        <v>183</v>
      </c>
      <c r="C924" s="117">
        <v>77.66</v>
      </c>
      <c r="D924" s="26" t="s">
        <v>25</v>
      </c>
      <c r="E924" s="99"/>
      <c r="F924" s="52">
        <f t="shared" ref="F924" si="61">C924*E924</f>
        <v>0</v>
      </c>
      <c r="G924" s="122">
        <f>SUM(F924)</f>
        <v>0</v>
      </c>
      <c r="H924" s="119"/>
      <c r="I924" s="119"/>
      <c r="J924" s="119"/>
      <c r="K924" s="119"/>
    </row>
    <row r="925" spans="1:11" s="120" customFormat="1" x14ac:dyDescent="0.25">
      <c r="A925" s="48"/>
      <c r="B925" s="121"/>
      <c r="C925" s="117"/>
      <c r="D925" s="26"/>
      <c r="E925" s="99"/>
      <c r="F925" s="101"/>
      <c r="G925" s="122"/>
      <c r="H925" s="119"/>
      <c r="I925" s="119"/>
      <c r="J925" s="119"/>
      <c r="K925" s="119"/>
    </row>
    <row r="926" spans="1:11" s="125" customFormat="1" ht="14.25" x14ac:dyDescent="0.2">
      <c r="A926" s="91" t="s">
        <v>184</v>
      </c>
      <c r="B926" s="92" t="s">
        <v>185</v>
      </c>
      <c r="C926" s="123"/>
      <c r="D926" s="124"/>
      <c r="E926" s="123"/>
      <c r="F926" s="140"/>
      <c r="G926" s="118"/>
    </row>
    <row r="927" spans="1:11" s="79" customFormat="1" x14ac:dyDescent="0.25">
      <c r="A927" s="23" t="s">
        <v>15</v>
      </c>
      <c r="B927" s="73" t="s">
        <v>186</v>
      </c>
      <c r="C927" s="74">
        <v>9</v>
      </c>
      <c r="D927" s="75" t="s">
        <v>17</v>
      </c>
      <c r="E927" s="76"/>
      <c r="F927" s="52">
        <f t="shared" ref="F927:F946" si="62">C927*E927</f>
        <v>0</v>
      </c>
      <c r="G927" s="77"/>
      <c r="H927" s="78"/>
    </row>
    <row r="928" spans="1:11" s="79" customFormat="1" x14ac:dyDescent="0.25">
      <c r="A928" s="23" t="s">
        <v>18</v>
      </c>
      <c r="B928" s="73" t="s">
        <v>187</v>
      </c>
      <c r="C928" s="74">
        <v>8</v>
      </c>
      <c r="D928" s="75" t="s">
        <v>17</v>
      </c>
      <c r="E928" s="76"/>
      <c r="F928" s="52">
        <f t="shared" si="62"/>
        <v>0</v>
      </c>
      <c r="G928" s="77"/>
      <c r="H928" s="78"/>
    </row>
    <row r="929" spans="1:15" s="79" customFormat="1" x14ac:dyDescent="0.25">
      <c r="A929" s="23" t="s">
        <v>21</v>
      </c>
      <c r="B929" s="73" t="s">
        <v>189</v>
      </c>
      <c r="C929" s="74">
        <v>2</v>
      </c>
      <c r="D929" s="75" t="s">
        <v>17</v>
      </c>
      <c r="E929" s="76"/>
      <c r="F929" s="52">
        <f t="shared" si="62"/>
        <v>0</v>
      </c>
      <c r="G929" s="77"/>
      <c r="H929" s="78"/>
    </row>
    <row r="930" spans="1:15" s="79" customFormat="1" x14ac:dyDescent="0.25">
      <c r="A930" s="23" t="s">
        <v>23</v>
      </c>
      <c r="B930" s="73" t="s">
        <v>251</v>
      </c>
      <c r="C930" s="74">
        <v>1</v>
      </c>
      <c r="D930" s="75" t="s">
        <v>17</v>
      </c>
      <c r="E930" s="76"/>
      <c r="F930" s="52">
        <f t="shared" si="62"/>
        <v>0</v>
      </c>
      <c r="G930" s="77"/>
      <c r="H930" s="78"/>
    </row>
    <row r="931" spans="1:15" s="79" customFormat="1" x14ac:dyDescent="0.25">
      <c r="A931" s="23" t="s">
        <v>26</v>
      </c>
      <c r="B931" s="73" t="s">
        <v>190</v>
      </c>
      <c r="C931" s="74">
        <v>4</v>
      </c>
      <c r="D931" s="75" t="s">
        <v>17</v>
      </c>
      <c r="E931" s="76"/>
      <c r="F931" s="52">
        <f t="shared" si="62"/>
        <v>0</v>
      </c>
      <c r="G931" s="77"/>
      <c r="H931" s="78"/>
    </row>
    <row r="932" spans="1:15" s="79" customFormat="1" x14ac:dyDescent="0.25">
      <c r="A932" s="23" t="s">
        <v>29</v>
      </c>
      <c r="B932" s="73" t="s">
        <v>191</v>
      </c>
      <c r="C932" s="74">
        <v>3</v>
      </c>
      <c r="D932" s="75" t="s">
        <v>17</v>
      </c>
      <c r="E932" s="76"/>
      <c r="F932" s="52">
        <f t="shared" si="62"/>
        <v>0</v>
      </c>
      <c r="G932" s="77"/>
      <c r="H932" s="78"/>
    </row>
    <row r="933" spans="1:15" s="79" customFormat="1" x14ac:dyDescent="0.25">
      <c r="A933" s="23" t="s">
        <v>31</v>
      </c>
      <c r="B933" s="73" t="s">
        <v>195</v>
      </c>
      <c r="C933" s="74">
        <v>4</v>
      </c>
      <c r="D933" s="75" t="s">
        <v>17</v>
      </c>
      <c r="E933" s="76"/>
      <c r="F933" s="52">
        <f t="shared" si="62"/>
        <v>0</v>
      </c>
      <c r="G933" s="77"/>
      <c r="H933" s="78"/>
    </row>
    <row r="934" spans="1:15" s="125" customFormat="1" ht="30" x14ac:dyDescent="0.25">
      <c r="A934" s="23" t="s">
        <v>33</v>
      </c>
      <c r="B934" s="73" t="s">
        <v>202</v>
      </c>
      <c r="C934" s="74">
        <v>16.05</v>
      </c>
      <c r="D934" s="75" t="s">
        <v>20</v>
      </c>
      <c r="E934" s="76"/>
      <c r="F934" s="52">
        <f t="shared" si="62"/>
        <v>0</v>
      </c>
      <c r="G934" s="118"/>
    </row>
    <row r="935" spans="1:15" s="125" customFormat="1" ht="30" x14ac:dyDescent="0.25">
      <c r="A935" s="23" t="s">
        <v>53</v>
      </c>
      <c r="B935" s="73" t="s">
        <v>255</v>
      </c>
      <c r="C935" s="74">
        <v>2.06</v>
      </c>
      <c r="D935" s="75" t="s">
        <v>20</v>
      </c>
      <c r="E935" s="76"/>
      <c r="F935" s="52">
        <f t="shared" si="62"/>
        <v>0</v>
      </c>
      <c r="G935" s="118"/>
    </row>
    <row r="936" spans="1:15" s="125" customFormat="1" ht="30" x14ac:dyDescent="0.25">
      <c r="A936" s="23" t="s">
        <v>55</v>
      </c>
      <c r="B936" s="73" t="s">
        <v>254</v>
      </c>
      <c r="C936" s="74">
        <v>6.2</v>
      </c>
      <c r="D936" s="75" t="s">
        <v>20</v>
      </c>
      <c r="E936" s="76"/>
      <c r="F936" s="52">
        <f t="shared" si="62"/>
        <v>0</v>
      </c>
      <c r="G936" s="118"/>
    </row>
    <row r="937" spans="1:15" s="106" customFormat="1" ht="30" x14ac:dyDescent="0.25">
      <c r="A937" s="23" t="s">
        <v>57</v>
      </c>
      <c r="B937" s="73" t="s">
        <v>203</v>
      </c>
      <c r="C937" s="74">
        <v>1</v>
      </c>
      <c r="D937" s="75" t="s">
        <v>17</v>
      </c>
      <c r="E937" s="76"/>
      <c r="F937" s="52">
        <f t="shared" si="62"/>
        <v>0</v>
      </c>
      <c r="G937" s="102"/>
    </row>
    <row r="938" spans="1:15" s="106" customFormat="1" ht="30" x14ac:dyDescent="0.25">
      <c r="A938" s="23" t="s">
        <v>59</v>
      </c>
      <c r="B938" s="73" t="s">
        <v>382</v>
      </c>
      <c r="C938" s="74">
        <v>2</v>
      </c>
      <c r="D938" s="75" t="s">
        <v>17</v>
      </c>
      <c r="E938" s="76"/>
      <c r="F938" s="52">
        <f t="shared" si="62"/>
        <v>0</v>
      </c>
      <c r="G938" s="102"/>
    </row>
    <row r="939" spans="1:15" s="106" customFormat="1" ht="30" x14ac:dyDescent="0.25">
      <c r="A939" s="23" t="s">
        <v>61</v>
      </c>
      <c r="B939" s="73" t="s">
        <v>197</v>
      </c>
      <c r="C939" s="74">
        <v>22</v>
      </c>
      <c r="D939" s="75" t="s">
        <v>20</v>
      </c>
      <c r="E939" s="76"/>
      <c r="F939" s="52">
        <f t="shared" si="62"/>
        <v>0</v>
      </c>
      <c r="G939" s="102"/>
    </row>
    <row r="940" spans="1:15" s="4" customFormat="1" x14ac:dyDescent="0.25">
      <c r="A940" s="23" t="s">
        <v>63</v>
      </c>
      <c r="B940" s="73" t="s">
        <v>192</v>
      </c>
      <c r="C940" s="74">
        <v>5</v>
      </c>
      <c r="D940" s="75" t="s">
        <v>17</v>
      </c>
      <c r="E940" s="76"/>
      <c r="F940" s="52">
        <f t="shared" si="62"/>
        <v>0</v>
      </c>
      <c r="G940" s="86"/>
    </row>
    <row r="941" spans="1:15" s="4" customFormat="1" x14ac:dyDescent="0.25">
      <c r="A941" s="23" t="s">
        <v>65</v>
      </c>
      <c r="B941" s="73" t="s">
        <v>193</v>
      </c>
      <c r="C941" s="74">
        <v>6</v>
      </c>
      <c r="D941" s="75" t="s">
        <v>17</v>
      </c>
      <c r="E941" s="76"/>
      <c r="F941" s="52">
        <f t="shared" si="62"/>
        <v>0</v>
      </c>
      <c r="G941" s="86"/>
    </row>
    <row r="942" spans="1:15" s="79" customFormat="1" x14ac:dyDescent="0.25">
      <c r="A942" s="23" t="s">
        <v>67</v>
      </c>
      <c r="B942" s="126" t="s">
        <v>204</v>
      </c>
      <c r="C942" s="74">
        <v>9</v>
      </c>
      <c r="D942" s="75" t="s">
        <v>205</v>
      </c>
      <c r="E942" s="76"/>
      <c r="F942" s="52">
        <f t="shared" si="62"/>
        <v>0</v>
      </c>
      <c r="G942" s="77"/>
      <c r="H942" s="78"/>
    </row>
    <row r="943" spans="1:15" s="83" customFormat="1" x14ac:dyDescent="0.25">
      <c r="A943" s="23" t="s">
        <v>69</v>
      </c>
      <c r="B943" s="126" t="s">
        <v>206</v>
      </c>
      <c r="C943" s="127">
        <v>2</v>
      </c>
      <c r="D943" s="26" t="s">
        <v>17</v>
      </c>
      <c r="E943" s="53"/>
      <c r="F943" s="52">
        <f t="shared" si="62"/>
        <v>0</v>
      </c>
      <c r="G943" s="25"/>
      <c r="H943" s="128"/>
      <c r="O943" s="129"/>
    </row>
    <row r="944" spans="1:15" s="83" customFormat="1" x14ac:dyDescent="0.25">
      <c r="A944" s="23" t="s">
        <v>71</v>
      </c>
      <c r="B944" s="126" t="s">
        <v>207</v>
      </c>
      <c r="C944" s="127">
        <v>2</v>
      </c>
      <c r="D944" s="26" t="s">
        <v>17</v>
      </c>
      <c r="E944" s="53"/>
      <c r="F944" s="52">
        <f t="shared" si="62"/>
        <v>0</v>
      </c>
      <c r="G944" s="25"/>
      <c r="H944" s="128"/>
      <c r="O944" s="130"/>
    </row>
    <row r="945" spans="1:15" s="83" customFormat="1" x14ac:dyDescent="0.25">
      <c r="A945" s="23" t="s">
        <v>73</v>
      </c>
      <c r="B945" s="126" t="s">
        <v>208</v>
      </c>
      <c r="C945" s="131">
        <v>1</v>
      </c>
      <c r="D945" s="26" t="s">
        <v>209</v>
      </c>
      <c r="E945" s="127"/>
      <c r="F945" s="52">
        <f t="shared" si="62"/>
        <v>0</v>
      </c>
      <c r="G945" s="72"/>
      <c r="H945" s="128"/>
      <c r="O945" s="129"/>
    </row>
    <row r="946" spans="1:15" s="83" customFormat="1" x14ac:dyDescent="0.25">
      <c r="A946" s="23" t="s">
        <v>75</v>
      </c>
      <c r="B946" s="126" t="s">
        <v>210</v>
      </c>
      <c r="C946" s="131">
        <v>1</v>
      </c>
      <c r="D946" s="26" t="s">
        <v>209</v>
      </c>
      <c r="E946" s="127"/>
      <c r="F946" s="52">
        <f t="shared" si="62"/>
        <v>0</v>
      </c>
      <c r="G946" s="132">
        <f>SUM(F927:F946)</f>
        <v>0</v>
      </c>
      <c r="H946" s="128"/>
      <c r="O946" s="129"/>
    </row>
    <row r="947" spans="1:15" s="83" customFormat="1" x14ac:dyDescent="0.25">
      <c r="A947" s="23"/>
      <c r="B947" s="126"/>
      <c r="C947" s="131"/>
      <c r="D947" s="26"/>
      <c r="E947" s="127"/>
      <c r="F947" s="74"/>
      <c r="G947" s="132"/>
      <c r="H947" s="128"/>
      <c r="O947" s="129"/>
    </row>
    <row r="948" spans="1:15" s="79" customFormat="1" x14ac:dyDescent="0.25">
      <c r="A948" s="91" t="s">
        <v>211</v>
      </c>
      <c r="B948" s="92" t="s">
        <v>212</v>
      </c>
      <c r="C948" s="74"/>
      <c r="D948" s="75"/>
      <c r="E948" s="76"/>
      <c r="F948" s="74"/>
      <c r="G948" s="77"/>
      <c r="H948" s="78"/>
    </row>
    <row r="949" spans="1:15" s="79" customFormat="1" x14ac:dyDescent="0.25">
      <c r="A949" s="23" t="s">
        <v>15</v>
      </c>
      <c r="B949" s="121" t="s">
        <v>357</v>
      </c>
      <c r="C949" s="127">
        <v>2435.11</v>
      </c>
      <c r="D949" s="75" t="s">
        <v>25</v>
      </c>
      <c r="E949" s="76"/>
      <c r="F949" s="52">
        <f t="shared" ref="F949:F950" si="63">C949*E949</f>
        <v>0</v>
      </c>
      <c r="G949" s="77"/>
      <c r="H949" s="78"/>
    </row>
    <row r="950" spans="1:15" s="79" customFormat="1" x14ac:dyDescent="0.25">
      <c r="A950" s="23" t="s">
        <v>18</v>
      </c>
      <c r="B950" s="121" t="s">
        <v>358</v>
      </c>
      <c r="C950" s="99">
        <v>2435.11</v>
      </c>
      <c r="D950" s="75" t="s">
        <v>25</v>
      </c>
      <c r="E950" s="76"/>
      <c r="F950" s="52">
        <f t="shared" si="63"/>
        <v>0</v>
      </c>
      <c r="G950" s="132">
        <f>SUM(F949:F950)</f>
        <v>0</v>
      </c>
      <c r="H950" s="78"/>
    </row>
    <row r="951" spans="1:15" s="79" customFormat="1" x14ac:dyDescent="0.25">
      <c r="A951" s="23"/>
      <c r="B951" s="73"/>
      <c r="C951" s="74"/>
      <c r="D951" s="75"/>
      <c r="E951" s="74"/>
      <c r="F951" s="74"/>
      <c r="G951" s="77"/>
      <c r="H951" s="78"/>
    </row>
    <row r="952" spans="1:15" s="79" customFormat="1" x14ac:dyDescent="0.25">
      <c r="A952" s="91" t="s">
        <v>218</v>
      </c>
      <c r="B952" s="92" t="s">
        <v>219</v>
      </c>
      <c r="C952" s="74"/>
      <c r="D952" s="75"/>
      <c r="E952" s="76"/>
      <c r="F952" s="74"/>
      <c r="G952" s="77"/>
      <c r="H952" s="78"/>
    </row>
    <row r="953" spans="1:15" s="79" customFormat="1" ht="30" x14ac:dyDescent="0.25">
      <c r="A953" s="23" t="s">
        <v>15</v>
      </c>
      <c r="B953" s="73" t="s">
        <v>222</v>
      </c>
      <c r="C953" s="74">
        <v>56.65</v>
      </c>
      <c r="D953" s="75" t="s">
        <v>223</v>
      </c>
      <c r="E953" s="76"/>
      <c r="F953" s="52">
        <f t="shared" ref="F953:F958" si="64">C953*E953</f>
        <v>0</v>
      </c>
      <c r="G953" s="77"/>
      <c r="H953" s="78"/>
    </row>
    <row r="954" spans="1:15" s="79" customFormat="1" ht="30" x14ac:dyDescent="0.25">
      <c r="A954" s="23" t="s">
        <v>18</v>
      </c>
      <c r="B954" s="73" t="s">
        <v>401</v>
      </c>
      <c r="C954" s="74">
        <v>7.87</v>
      </c>
      <c r="D954" s="75" t="s">
        <v>20</v>
      </c>
      <c r="E954" s="76"/>
      <c r="F954" s="52">
        <f t="shared" si="64"/>
        <v>0</v>
      </c>
      <c r="G954" s="77"/>
      <c r="H954" s="78"/>
    </row>
    <row r="955" spans="1:15" s="79" customFormat="1" x14ac:dyDescent="0.25">
      <c r="A955" s="23" t="s">
        <v>21</v>
      </c>
      <c r="B955" s="73" t="s">
        <v>221</v>
      </c>
      <c r="C955" s="74">
        <v>69.64</v>
      </c>
      <c r="D955" s="75" t="s">
        <v>25</v>
      </c>
      <c r="E955" s="76"/>
      <c r="F955" s="52">
        <f t="shared" si="64"/>
        <v>0</v>
      </c>
      <c r="G955" s="77"/>
      <c r="H955" s="78"/>
    </row>
    <row r="956" spans="1:15" s="79" customFormat="1" x14ac:dyDescent="0.25">
      <c r="A956" s="23" t="s">
        <v>23</v>
      </c>
      <c r="B956" s="121" t="s">
        <v>225</v>
      </c>
      <c r="C956" s="74">
        <v>2</v>
      </c>
      <c r="D956" s="75" t="s">
        <v>17</v>
      </c>
      <c r="E956" s="76"/>
      <c r="F956" s="52">
        <f t="shared" si="64"/>
        <v>0</v>
      </c>
      <c r="G956" s="86"/>
      <c r="H956" s="78"/>
    </row>
    <row r="957" spans="1:15" s="79" customFormat="1" ht="30" x14ac:dyDescent="0.25">
      <c r="A957" s="23" t="s">
        <v>26</v>
      </c>
      <c r="B957" s="121" t="s">
        <v>262</v>
      </c>
      <c r="C957" s="74">
        <v>2</v>
      </c>
      <c r="D957" s="75" t="s">
        <v>17</v>
      </c>
      <c r="E957" s="76"/>
      <c r="F957" s="52">
        <f t="shared" si="64"/>
        <v>0</v>
      </c>
      <c r="G957" s="86"/>
      <c r="H957" s="78"/>
    </row>
    <row r="958" spans="1:15" s="4" customFormat="1" ht="30" x14ac:dyDescent="0.25">
      <c r="A958" s="23" t="s">
        <v>29</v>
      </c>
      <c r="B958" s="121" t="s">
        <v>226</v>
      </c>
      <c r="C958" s="74">
        <v>31</v>
      </c>
      <c r="D958" s="75" t="s">
        <v>17</v>
      </c>
      <c r="E958" s="76"/>
      <c r="F958" s="52">
        <f t="shared" si="64"/>
        <v>0</v>
      </c>
      <c r="G958" s="132">
        <f>SUM(F953:F958)</f>
        <v>0</v>
      </c>
    </row>
    <row r="959" spans="1:15" s="4" customFormat="1" x14ac:dyDescent="0.25">
      <c r="A959" s="23"/>
      <c r="B959" s="79"/>
      <c r="C959" s="137"/>
      <c r="D959" s="138"/>
      <c r="E959" s="138"/>
      <c r="F959" s="138"/>
      <c r="G959" s="109"/>
    </row>
    <row r="960" spans="1:15" s="4" customFormat="1" x14ac:dyDescent="0.25">
      <c r="A960" s="23"/>
      <c r="B960" s="321" t="s">
        <v>402</v>
      </c>
      <c r="C960" s="321"/>
      <c r="D960" s="321"/>
      <c r="E960" s="321"/>
      <c r="F960" s="25" t="s">
        <v>36</v>
      </c>
      <c r="G960" s="60">
        <f>SUM(G864:G958)</f>
        <v>0</v>
      </c>
      <c r="H960" s="151"/>
      <c r="I960" s="151"/>
      <c r="J960" s="151"/>
    </row>
    <row r="961" spans="1:10" s="30" customFormat="1" x14ac:dyDescent="0.25">
      <c r="A961" s="59"/>
      <c r="H961" s="152"/>
      <c r="I961" s="153"/>
      <c r="J961" s="153"/>
    </row>
    <row r="962" spans="1:10" s="4" customFormat="1" x14ac:dyDescent="0.25">
      <c r="A962" s="154"/>
      <c r="B962" s="155" t="s">
        <v>403</v>
      </c>
      <c r="C962" s="156"/>
      <c r="D962" s="157"/>
      <c r="E962" s="85"/>
      <c r="F962" s="158"/>
      <c r="G962" s="86"/>
      <c r="H962" s="151"/>
      <c r="I962" s="151"/>
      <c r="J962" s="151"/>
    </row>
    <row r="963" spans="1:10" s="4" customFormat="1" x14ac:dyDescent="0.25">
      <c r="A963" s="154"/>
      <c r="B963" s="155"/>
      <c r="C963" s="156"/>
      <c r="D963" s="157"/>
      <c r="E963" s="85"/>
      <c r="F963" s="158"/>
      <c r="G963" s="86"/>
      <c r="H963" s="151"/>
      <c r="I963" s="151"/>
      <c r="J963" s="151"/>
    </row>
    <row r="964" spans="1:10" s="4" customFormat="1" x14ac:dyDescent="0.25">
      <c r="A964" s="154" t="s">
        <v>13</v>
      </c>
      <c r="B964" s="155" t="s">
        <v>404</v>
      </c>
      <c r="C964" s="159"/>
      <c r="D964" s="157"/>
      <c r="E964" s="85"/>
      <c r="F964" s="158"/>
      <c r="G964" s="86"/>
      <c r="H964" s="151"/>
      <c r="I964" s="151"/>
      <c r="J964" s="151"/>
    </row>
    <row r="965" spans="1:10" s="4" customFormat="1" x14ac:dyDescent="0.25">
      <c r="A965" s="160" t="s">
        <v>15</v>
      </c>
      <c r="B965" s="121" t="s">
        <v>405</v>
      </c>
      <c r="C965" s="74">
        <v>1</v>
      </c>
      <c r="D965" s="75" t="s">
        <v>209</v>
      </c>
      <c r="E965" s="76"/>
      <c r="F965" s="52">
        <f t="shared" ref="F965" si="65">C965*E965</f>
        <v>0</v>
      </c>
      <c r="G965" s="132">
        <f>SUM(F965)</f>
        <v>0</v>
      </c>
      <c r="H965" s="161"/>
      <c r="I965" s="162"/>
      <c r="J965" s="163"/>
    </row>
    <row r="966" spans="1:10" s="4" customFormat="1" x14ac:dyDescent="0.25">
      <c r="A966" s="154"/>
      <c r="B966" s="164"/>
      <c r="C966" s="165"/>
      <c r="D966" s="157"/>
      <c r="E966" s="85"/>
      <c r="F966" s="158"/>
      <c r="G966" s="86"/>
      <c r="H966" s="161"/>
      <c r="I966" s="162"/>
      <c r="J966" s="163"/>
    </row>
    <row r="967" spans="1:10" s="4" customFormat="1" x14ac:dyDescent="0.25">
      <c r="A967" s="154" t="s">
        <v>43</v>
      </c>
      <c r="B967" s="155" t="s">
        <v>38</v>
      </c>
      <c r="C967" s="165"/>
      <c r="D967" s="157"/>
      <c r="E967" s="85"/>
      <c r="F967" s="158"/>
      <c r="G967" s="86"/>
      <c r="H967" s="161"/>
      <c r="I967" s="162"/>
      <c r="J967" s="163"/>
    </row>
    <row r="968" spans="1:10" s="4" customFormat="1" x14ac:dyDescent="0.25">
      <c r="A968" s="82" t="s">
        <v>15</v>
      </c>
      <c r="B968" s="121" t="s">
        <v>39</v>
      </c>
      <c r="C968" s="74">
        <v>329.33700000000005</v>
      </c>
      <c r="D968" s="75" t="s">
        <v>28</v>
      </c>
      <c r="E968" s="76"/>
      <c r="F968" s="52">
        <f t="shared" ref="F968:F971" si="66">C968*E968</f>
        <v>0</v>
      </c>
      <c r="G968" s="86"/>
      <c r="H968" s="151"/>
      <c r="I968" s="166"/>
      <c r="J968" s="163"/>
    </row>
    <row r="969" spans="1:10" s="4" customFormat="1" x14ac:dyDescent="0.25">
      <c r="A969" s="82" t="s">
        <v>18</v>
      </c>
      <c r="B969" s="121" t="s">
        <v>406</v>
      </c>
      <c r="C969" s="74">
        <v>428.13810000000007</v>
      </c>
      <c r="D969" s="75" t="s">
        <v>28</v>
      </c>
      <c r="E969" s="76"/>
      <c r="F969" s="52">
        <f t="shared" si="66"/>
        <v>0</v>
      </c>
      <c r="G969" s="86"/>
      <c r="H969" s="82"/>
      <c r="I969" s="162"/>
      <c r="J969" s="151"/>
    </row>
    <row r="970" spans="1:10" s="4" customFormat="1" x14ac:dyDescent="0.25">
      <c r="A970" s="82" t="s">
        <v>21</v>
      </c>
      <c r="B970" s="121" t="s">
        <v>407</v>
      </c>
      <c r="C970" s="74">
        <v>29.304000000000002</v>
      </c>
      <c r="D970" s="75" t="s">
        <v>28</v>
      </c>
      <c r="E970" s="76"/>
      <c r="F970" s="52">
        <f t="shared" si="66"/>
        <v>0</v>
      </c>
      <c r="G970" s="86"/>
      <c r="H970" s="167"/>
      <c r="I970" s="168"/>
      <c r="J970" s="151"/>
    </row>
    <row r="971" spans="1:10" s="4" customFormat="1" ht="15.75" customHeight="1" x14ac:dyDescent="0.25">
      <c r="A971" s="82" t="s">
        <v>23</v>
      </c>
      <c r="B971" s="121" t="s">
        <v>408</v>
      </c>
      <c r="C971" s="74">
        <v>16.25</v>
      </c>
      <c r="D971" s="75" t="s">
        <v>28</v>
      </c>
      <c r="E971" s="76"/>
      <c r="F971" s="52">
        <f t="shared" si="66"/>
        <v>0</v>
      </c>
      <c r="G971" s="132">
        <f>SUM(F968:F971)</f>
        <v>0</v>
      </c>
      <c r="H971" s="169"/>
      <c r="I971" s="162"/>
      <c r="J971" s="151"/>
    </row>
    <row r="972" spans="1:10" s="4" customFormat="1" x14ac:dyDescent="0.25">
      <c r="A972" s="82"/>
      <c r="B972" s="164"/>
      <c r="C972" s="165"/>
      <c r="D972" s="157"/>
      <c r="E972" s="85"/>
      <c r="F972" s="158"/>
      <c r="G972" s="86"/>
      <c r="H972" s="151"/>
      <c r="I972" s="151"/>
      <c r="J972" s="151"/>
    </row>
    <row r="973" spans="1:10" s="4" customFormat="1" x14ac:dyDescent="0.25">
      <c r="A973" s="154" t="s">
        <v>133</v>
      </c>
      <c r="B973" s="155" t="s">
        <v>44</v>
      </c>
      <c r="C973" s="165"/>
      <c r="D973" s="157"/>
      <c r="E973" s="85"/>
      <c r="F973" s="158"/>
      <c r="G973" s="86"/>
    </row>
    <row r="974" spans="1:10" s="4" customFormat="1" x14ac:dyDescent="0.25">
      <c r="A974" s="82" t="s">
        <v>15</v>
      </c>
      <c r="B974" s="121" t="s">
        <v>409</v>
      </c>
      <c r="C974" s="74">
        <v>16.122</v>
      </c>
      <c r="D974" s="75" t="s">
        <v>28</v>
      </c>
      <c r="E974" s="76"/>
      <c r="F974" s="52">
        <f t="shared" ref="F974:F977" si="67">C974*E974</f>
        <v>0</v>
      </c>
      <c r="G974" s="86"/>
    </row>
    <row r="975" spans="1:10" s="4" customFormat="1" x14ac:dyDescent="0.25">
      <c r="A975" s="82" t="s">
        <v>18</v>
      </c>
      <c r="B975" s="121" t="s">
        <v>410</v>
      </c>
      <c r="C975" s="74">
        <v>16.25</v>
      </c>
      <c r="D975" s="75" t="s">
        <v>28</v>
      </c>
      <c r="E975" s="76"/>
      <c r="F975" s="52">
        <f t="shared" si="67"/>
        <v>0</v>
      </c>
      <c r="G975" s="86"/>
    </row>
    <row r="976" spans="1:10" s="4" customFormat="1" x14ac:dyDescent="0.25">
      <c r="A976" s="82" t="s">
        <v>21</v>
      </c>
      <c r="B976" s="121" t="s">
        <v>411</v>
      </c>
      <c r="C976" s="74">
        <v>27.75</v>
      </c>
      <c r="D976" s="75" t="s">
        <v>28</v>
      </c>
      <c r="E976" s="76"/>
      <c r="F976" s="52">
        <f t="shared" si="67"/>
        <v>0</v>
      </c>
      <c r="G976" s="86"/>
    </row>
    <row r="977" spans="1:8" s="4" customFormat="1" x14ac:dyDescent="0.25">
      <c r="A977" s="82" t="s">
        <v>23</v>
      </c>
      <c r="B977" s="121" t="s">
        <v>412</v>
      </c>
      <c r="C977" s="74">
        <v>0.66</v>
      </c>
      <c r="D977" s="75" t="s">
        <v>28</v>
      </c>
      <c r="E977" s="76"/>
      <c r="F977" s="52">
        <f t="shared" si="67"/>
        <v>0</v>
      </c>
      <c r="G977" s="132">
        <f>SUM(F974:F977)</f>
        <v>0</v>
      </c>
    </row>
    <row r="978" spans="1:8" s="4" customFormat="1" x14ac:dyDescent="0.25">
      <c r="A978" s="82"/>
      <c r="B978" s="170"/>
      <c r="C978" s="165"/>
      <c r="D978" s="157"/>
      <c r="E978" s="85"/>
      <c r="F978" s="158"/>
      <c r="G978" s="86"/>
    </row>
    <row r="979" spans="1:8" s="4" customFormat="1" x14ac:dyDescent="0.25">
      <c r="A979" s="154" t="s">
        <v>141</v>
      </c>
      <c r="B979" s="155" t="s">
        <v>413</v>
      </c>
      <c r="C979" s="156"/>
      <c r="D979" s="157"/>
      <c r="E979" s="85"/>
      <c r="F979" s="158"/>
      <c r="G979" s="86"/>
    </row>
    <row r="980" spans="1:8" s="4" customFormat="1" ht="30" x14ac:dyDescent="0.25">
      <c r="A980" s="82" t="s">
        <v>15</v>
      </c>
      <c r="B980" s="121" t="s">
        <v>414</v>
      </c>
      <c r="C980" s="74">
        <v>216</v>
      </c>
      <c r="D980" s="75" t="s">
        <v>25</v>
      </c>
      <c r="E980" s="76"/>
      <c r="F980" s="52">
        <f t="shared" ref="F980:F984" si="68">C980*E980</f>
        <v>0</v>
      </c>
      <c r="G980" s="86"/>
    </row>
    <row r="981" spans="1:8" s="4" customFormat="1" ht="30" x14ac:dyDescent="0.25">
      <c r="A981" s="82" t="s">
        <v>18</v>
      </c>
      <c r="B981" s="121" t="s">
        <v>415</v>
      </c>
      <c r="C981" s="74">
        <v>216</v>
      </c>
      <c r="D981" s="75" t="s">
        <v>25</v>
      </c>
      <c r="E981" s="76"/>
      <c r="F981" s="52">
        <f t="shared" si="68"/>
        <v>0</v>
      </c>
      <c r="G981" s="86"/>
    </row>
    <row r="982" spans="1:8" s="4" customFormat="1" x14ac:dyDescent="0.25">
      <c r="A982" s="82" t="s">
        <v>21</v>
      </c>
      <c r="B982" s="121" t="s">
        <v>166</v>
      </c>
      <c r="C982" s="74">
        <v>36</v>
      </c>
      <c r="D982" s="75" t="s">
        <v>20</v>
      </c>
      <c r="E982" s="76"/>
      <c r="F982" s="52">
        <f t="shared" si="68"/>
        <v>0</v>
      </c>
      <c r="G982" s="86"/>
    </row>
    <row r="983" spans="1:8" s="4" customFormat="1" x14ac:dyDescent="0.25">
      <c r="A983" s="82" t="s">
        <v>23</v>
      </c>
      <c r="B983" s="121" t="s">
        <v>416</v>
      </c>
      <c r="C983" s="74">
        <v>6.4</v>
      </c>
      <c r="D983" s="75" t="s">
        <v>20</v>
      </c>
      <c r="E983" s="76"/>
      <c r="F983" s="52">
        <f t="shared" si="68"/>
        <v>0</v>
      </c>
      <c r="G983" s="86"/>
    </row>
    <row r="984" spans="1:8" s="4" customFormat="1" x14ac:dyDescent="0.25">
      <c r="A984" s="82" t="s">
        <v>26</v>
      </c>
      <c r="B984" s="121" t="s">
        <v>417</v>
      </c>
      <c r="C984" s="74">
        <v>81.25</v>
      </c>
      <c r="D984" s="75" t="s">
        <v>25</v>
      </c>
      <c r="E984" s="76"/>
      <c r="F984" s="52">
        <f t="shared" si="68"/>
        <v>0</v>
      </c>
      <c r="G984" s="132">
        <f>SUM(F980:F984)</f>
        <v>0</v>
      </c>
    </row>
    <row r="985" spans="1:8" s="4" customFormat="1" x14ac:dyDescent="0.25">
      <c r="A985" s="82"/>
      <c r="B985" s="170"/>
      <c r="C985" s="165"/>
      <c r="D985" s="157"/>
      <c r="E985" s="85"/>
      <c r="F985" s="158"/>
      <c r="G985" s="86"/>
    </row>
    <row r="986" spans="1:8" s="4" customFormat="1" x14ac:dyDescent="0.25">
      <c r="A986" s="154" t="s">
        <v>153</v>
      </c>
      <c r="B986" s="155" t="s">
        <v>219</v>
      </c>
      <c r="C986" s="165"/>
      <c r="D986" s="157"/>
      <c r="E986" s="85"/>
      <c r="F986" s="158"/>
      <c r="G986" s="86"/>
    </row>
    <row r="987" spans="1:8" s="4" customFormat="1" ht="30" x14ac:dyDescent="0.25">
      <c r="A987" s="82" t="s">
        <v>15</v>
      </c>
      <c r="B987" s="121" t="s">
        <v>418</v>
      </c>
      <c r="C987" s="74">
        <v>1</v>
      </c>
      <c r="D987" s="75" t="s">
        <v>17</v>
      </c>
      <c r="E987" s="76"/>
      <c r="F987" s="52">
        <f t="shared" ref="F987:F991" si="69">C987*E987</f>
        <v>0</v>
      </c>
      <c r="G987" s="86"/>
    </row>
    <row r="988" spans="1:8" s="4" customFormat="1" x14ac:dyDescent="0.25">
      <c r="A988" s="82" t="s">
        <v>18</v>
      </c>
      <c r="B988" s="121" t="s">
        <v>419</v>
      </c>
      <c r="C988" s="74">
        <v>2</v>
      </c>
      <c r="D988" s="75" t="s">
        <v>17</v>
      </c>
      <c r="E988" s="76"/>
      <c r="F988" s="52">
        <f t="shared" si="69"/>
        <v>0</v>
      </c>
      <c r="G988" s="77"/>
    </row>
    <row r="989" spans="1:8" s="4" customFormat="1" x14ac:dyDescent="0.25">
      <c r="A989" s="82" t="s">
        <v>21</v>
      </c>
      <c r="B989" s="121" t="s">
        <v>420</v>
      </c>
      <c r="C989" s="74">
        <v>1</v>
      </c>
      <c r="D989" s="75" t="s">
        <v>17</v>
      </c>
      <c r="E989" s="76"/>
      <c r="F989" s="52">
        <f t="shared" si="69"/>
        <v>0</v>
      </c>
      <c r="G989" s="77"/>
    </row>
    <row r="990" spans="1:8" s="4" customFormat="1" x14ac:dyDescent="0.25">
      <c r="A990" s="82" t="s">
        <v>23</v>
      </c>
      <c r="B990" s="121" t="s">
        <v>421</v>
      </c>
      <c r="C990" s="74">
        <v>1</v>
      </c>
      <c r="D990" s="75" t="s">
        <v>17</v>
      </c>
      <c r="E990" s="76"/>
      <c r="F990" s="52">
        <f t="shared" si="69"/>
        <v>0</v>
      </c>
      <c r="G990" s="77"/>
    </row>
    <row r="991" spans="1:8" s="4" customFormat="1" x14ac:dyDescent="0.25">
      <c r="A991" s="82" t="s">
        <v>26</v>
      </c>
      <c r="B991" s="93" t="s">
        <v>422</v>
      </c>
      <c r="C991" s="74">
        <v>1</v>
      </c>
      <c r="D991" s="75" t="s">
        <v>423</v>
      </c>
      <c r="E991" s="76"/>
      <c r="F991" s="52">
        <f t="shared" si="69"/>
        <v>0</v>
      </c>
      <c r="G991" s="132">
        <f>SUM(F987:F991)</f>
        <v>0</v>
      </c>
    </row>
    <row r="992" spans="1:8" s="30" customFormat="1" x14ac:dyDescent="0.25">
      <c r="A992" s="59"/>
      <c r="B992" s="171"/>
      <c r="C992" s="6"/>
      <c r="D992" s="172"/>
      <c r="E992" s="81"/>
      <c r="F992" s="36"/>
      <c r="G992" s="109"/>
      <c r="H992" s="38"/>
    </row>
    <row r="993" spans="1:10" s="30" customFormat="1" x14ac:dyDescent="0.25">
      <c r="A993" s="59"/>
      <c r="B993" s="321" t="s">
        <v>424</v>
      </c>
      <c r="C993" s="321"/>
      <c r="D993" s="321"/>
      <c r="E993" s="321"/>
      <c r="F993" s="25" t="s">
        <v>36</v>
      </c>
      <c r="G993" s="60">
        <f>SUM(G965:G991)</f>
        <v>0</v>
      </c>
      <c r="H993" s="38"/>
    </row>
    <row r="994" spans="1:10" s="30" customFormat="1" x14ac:dyDescent="0.25">
      <c r="A994" s="59"/>
      <c r="B994" s="171"/>
      <c r="C994" s="6"/>
      <c r="D994" s="172"/>
      <c r="E994" s="81"/>
      <c r="F994" s="36"/>
      <c r="G994" s="37"/>
      <c r="H994" s="38"/>
    </row>
    <row r="995" spans="1:10" s="30" customFormat="1" x14ac:dyDescent="0.25">
      <c r="A995" s="59"/>
      <c r="B995" s="171"/>
      <c r="C995" s="6"/>
      <c r="D995" s="172"/>
      <c r="E995" s="81"/>
      <c r="F995" s="36"/>
      <c r="G995" s="37"/>
      <c r="H995" s="38"/>
    </row>
    <row r="996" spans="1:10" s="4" customFormat="1" x14ac:dyDescent="0.25">
      <c r="A996" s="154"/>
      <c r="B996" s="155" t="s">
        <v>425</v>
      </c>
      <c r="C996" s="156"/>
      <c r="D996" s="157"/>
      <c r="E996" s="85"/>
      <c r="F996" s="158"/>
      <c r="G996" s="86"/>
      <c r="H996" s="151"/>
      <c r="I996" s="151"/>
      <c r="J996" s="151"/>
    </row>
    <row r="997" spans="1:10" s="4" customFormat="1" ht="12" customHeight="1" x14ac:dyDescent="0.25">
      <c r="A997" s="154"/>
      <c r="B997" s="155"/>
      <c r="C997" s="156"/>
      <c r="D997" s="157"/>
      <c r="E997" s="85"/>
      <c r="F997" s="158"/>
      <c r="G997" s="86"/>
      <c r="H997" s="151"/>
      <c r="I997" s="151"/>
      <c r="J997" s="151"/>
    </row>
    <row r="998" spans="1:10" s="4" customFormat="1" x14ac:dyDescent="0.25">
      <c r="A998" s="154" t="s">
        <v>13</v>
      </c>
      <c r="B998" s="155" t="s">
        <v>404</v>
      </c>
      <c r="C998" s="159"/>
      <c r="D998" s="157"/>
      <c r="E998" s="85"/>
      <c r="F998" s="158"/>
      <c r="G998" s="86"/>
      <c r="H998" s="151"/>
      <c r="I998" s="151"/>
      <c r="J998" s="151"/>
    </row>
    <row r="999" spans="1:10" s="4" customFormat="1" x14ac:dyDescent="0.25">
      <c r="A999" s="160" t="s">
        <v>15</v>
      </c>
      <c r="B999" s="121" t="s">
        <v>405</v>
      </c>
      <c r="C999" s="74">
        <v>1</v>
      </c>
      <c r="D999" s="75" t="s">
        <v>209</v>
      </c>
      <c r="E999" s="76"/>
      <c r="F999" s="52">
        <f t="shared" ref="F999" si="70">C999*E999</f>
        <v>0</v>
      </c>
      <c r="G999" s="132">
        <f>SUM(F999)</f>
        <v>0</v>
      </c>
      <c r="H999" s="161"/>
      <c r="I999" s="162"/>
      <c r="J999" s="163"/>
    </row>
    <row r="1000" spans="1:10" s="4" customFormat="1" ht="12" customHeight="1" x14ac:dyDescent="0.25">
      <c r="A1000" s="154"/>
      <c r="B1000" s="155"/>
      <c r="C1000" s="156"/>
      <c r="D1000" s="157"/>
      <c r="E1000" s="85"/>
      <c r="F1000" s="158"/>
      <c r="G1000" s="86"/>
      <c r="H1000" s="151"/>
      <c r="I1000" s="151"/>
      <c r="J1000" s="151"/>
    </row>
    <row r="1001" spans="1:10" s="4" customFormat="1" x14ac:dyDescent="0.25">
      <c r="A1001" s="154" t="s">
        <v>43</v>
      </c>
      <c r="B1001" s="155" t="s">
        <v>38</v>
      </c>
      <c r="C1001" s="165"/>
      <c r="D1001" s="157"/>
      <c r="E1001" s="85"/>
      <c r="F1001" s="158"/>
      <c r="G1001" s="86"/>
      <c r="H1001" s="161"/>
      <c r="I1001" s="162"/>
      <c r="J1001" s="163"/>
    </row>
    <row r="1002" spans="1:10" s="4" customFormat="1" x14ac:dyDescent="0.25">
      <c r="A1002" s="82" t="s">
        <v>15</v>
      </c>
      <c r="B1002" s="121" t="s">
        <v>39</v>
      </c>
      <c r="C1002" s="74">
        <v>77.78</v>
      </c>
      <c r="D1002" s="75" t="s">
        <v>28</v>
      </c>
      <c r="E1002" s="76"/>
      <c r="F1002" s="52">
        <f t="shared" ref="F1002:F1005" si="71">C1002*E1002</f>
        <v>0</v>
      </c>
      <c r="G1002" s="86"/>
      <c r="H1002" s="151"/>
      <c r="I1002" s="166"/>
      <c r="J1002" s="163"/>
    </row>
    <row r="1003" spans="1:10" s="4" customFormat="1" x14ac:dyDescent="0.25">
      <c r="A1003" s="82" t="s">
        <v>18</v>
      </c>
      <c r="B1003" s="121" t="s">
        <v>406</v>
      </c>
      <c r="C1003" s="74">
        <v>101.11</v>
      </c>
      <c r="D1003" s="75" t="s">
        <v>28</v>
      </c>
      <c r="E1003" s="76"/>
      <c r="F1003" s="52">
        <f t="shared" si="71"/>
        <v>0</v>
      </c>
      <c r="G1003" s="86"/>
      <c r="H1003" s="82"/>
      <c r="I1003" s="162"/>
      <c r="J1003" s="151"/>
    </row>
    <row r="1004" spans="1:10" s="4" customFormat="1" x14ac:dyDescent="0.25">
      <c r="A1004" s="82" t="s">
        <v>21</v>
      </c>
      <c r="B1004" s="121" t="s">
        <v>407</v>
      </c>
      <c r="C1004" s="74">
        <v>12.76</v>
      </c>
      <c r="D1004" s="75" t="s">
        <v>28</v>
      </c>
      <c r="E1004" s="76"/>
      <c r="F1004" s="52">
        <f t="shared" si="71"/>
        <v>0</v>
      </c>
      <c r="G1004" s="86"/>
      <c r="H1004" s="167"/>
      <c r="I1004" s="168"/>
      <c r="J1004" s="151"/>
    </row>
    <row r="1005" spans="1:10" s="4" customFormat="1" ht="15.75" customHeight="1" x14ac:dyDescent="0.25">
      <c r="A1005" s="82" t="s">
        <v>23</v>
      </c>
      <c r="B1005" s="121" t="s">
        <v>408</v>
      </c>
      <c r="C1005" s="74">
        <v>4.3499999999999996</v>
      </c>
      <c r="D1005" s="75" t="s">
        <v>28</v>
      </c>
      <c r="E1005" s="76"/>
      <c r="F1005" s="52">
        <f t="shared" si="71"/>
        <v>0</v>
      </c>
      <c r="G1005" s="132">
        <f>SUM(F1002:F1005)</f>
        <v>0</v>
      </c>
      <c r="H1005" s="169"/>
      <c r="I1005" s="162"/>
      <c r="J1005" s="151"/>
    </row>
    <row r="1006" spans="1:10" s="4" customFormat="1" ht="12" customHeight="1" x14ac:dyDescent="0.25">
      <c r="A1006" s="154"/>
      <c r="B1006" s="155"/>
      <c r="C1006" s="156"/>
      <c r="D1006" s="157"/>
      <c r="E1006" s="85"/>
      <c r="F1006" s="158"/>
      <c r="G1006" s="86"/>
      <c r="H1006" s="151"/>
      <c r="I1006" s="151"/>
      <c r="J1006" s="151"/>
    </row>
    <row r="1007" spans="1:10" s="4" customFormat="1" x14ac:dyDescent="0.25">
      <c r="A1007" s="154" t="s">
        <v>133</v>
      </c>
      <c r="B1007" s="155" t="s">
        <v>44</v>
      </c>
      <c r="C1007" s="165"/>
      <c r="D1007" s="157"/>
      <c r="E1007" s="85"/>
      <c r="F1007" s="158"/>
      <c r="G1007" s="86"/>
    </row>
    <row r="1008" spans="1:10" s="4" customFormat="1" x14ac:dyDescent="0.25">
      <c r="A1008" s="82" t="s">
        <v>15</v>
      </c>
      <c r="B1008" s="121" t="s">
        <v>409</v>
      </c>
      <c r="C1008" s="74">
        <v>4.0999999999999996</v>
      </c>
      <c r="D1008" s="75" t="s">
        <v>28</v>
      </c>
      <c r="E1008" s="76"/>
      <c r="F1008" s="52">
        <f t="shared" ref="F1008:F1010" si="72">C1008*E1008</f>
        <v>0</v>
      </c>
      <c r="G1008" s="86"/>
    </row>
    <row r="1009" spans="1:10" s="4" customFormat="1" x14ac:dyDescent="0.25">
      <c r="A1009" s="82" t="s">
        <v>18</v>
      </c>
      <c r="B1009" s="121" t="s">
        <v>410</v>
      </c>
      <c r="C1009" s="74">
        <v>4.3499999999999996</v>
      </c>
      <c r="D1009" s="75" t="s">
        <v>28</v>
      </c>
      <c r="E1009" s="76"/>
      <c r="F1009" s="52">
        <f t="shared" si="72"/>
        <v>0</v>
      </c>
      <c r="G1009" s="86"/>
    </row>
    <row r="1010" spans="1:10" s="4" customFormat="1" x14ac:dyDescent="0.25">
      <c r="A1010" s="82" t="s">
        <v>21</v>
      </c>
      <c r="B1010" s="121" t="s">
        <v>426</v>
      </c>
      <c r="C1010" s="74">
        <v>8.65</v>
      </c>
      <c r="D1010" s="75" t="s">
        <v>28</v>
      </c>
      <c r="E1010" s="76"/>
      <c r="F1010" s="52">
        <f t="shared" si="72"/>
        <v>0</v>
      </c>
      <c r="G1010" s="132">
        <f>SUM(F1008:F1010)</f>
        <v>0</v>
      </c>
    </row>
    <row r="1011" spans="1:10" s="4" customFormat="1" ht="12" customHeight="1" x14ac:dyDescent="0.25">
      <c r="A1011" s="154"/>
      <c r="B1011" s="155"/>
      <c r="C1011" s="156"/>
      <c r="D1011" s="157"/>
      <c r="E1011" s="85"/>
      <c r="F1011" s="158"/>
      <c r="G1011" s="86"/>
      <c r="H1011" s="151"/>
      <c r="I1011" s="151"/>
      <c r="J1011" s="151"/>
    </row>
    <row r="1012" spans="1:10" s="4" customFormat="1" x14ac:dyDescent="0.25">
      <c r="A1012" s="154" t="s">
        <v>141</v>
      </c>
      <c r="B1012" s="155" t="s">
        <v>413</v>
      </c>
      <c r="C1012" s="156"/>
      <c r="D1012" s="157"/>
      <c r="E1012" s="85"/>
      <c r="F1012" s="158"/>
      <c r="G1012" s="86"/>
    </row>
    <row r="1013" spans="1:10" s="4" customFormat="1" ht="30" x14ac:dyDescent="0.25">
      <c r="A1013" s="82" t="s">
        <v>15</v>
      </c>
      <c r="B1013" s="121" t="s">
        <v>414</v>
      </c>
      <c r="C1013" s="74">
        <v>59.4</v>
      </c>
      <c r="D1013" s="75" t="s">
        <v>25</v>
      </c>
      <c r="E1013" s="76"/>
      <c r="F1013" s="52">
        <f t="shared" ref="F1013:F1017" si="73">C1013*E1013</f>
        <v>0</v>
      </c>
      <c r="G1013" s="86"/>
    </row>
    <row r="1014" spans="1:10" s="4" customFormat="1" ht="30" x14ac:dyDescent="0.25">
      <c r="A1014" s="82" t="s">
        <v>18</v>
      </c>
      <c r="B1014" s="121" t="s">
        <v>415</v>
      </c>
      <c r="C1014" s="74">
        <v>59.4</v>
      </c>
      <c r="D1014" s="75" t="s">
        <v>25</v>
      </c>
      <c r="E1014" s="76"/>
      <c r="F1014" s="52">
        <f t="shared" si="73"/>
        <v>0</v>
      </c>
      <c r="G1014" s="86"/>
    </row>
    <row r="1015" spans="1:10" s="4" customFormat="1" x14ac:dyDescent="0.25">
      <c r="A1015" s="82" t="s">
        <v>21</v>
      </c>
      <c r="B1015" s="121" t="s">
        <v>166</v>
      </c>
      <c r="C1015" s="74">
        <v>18</v>
      </c>
      <c r="D1015" s="75" t="s">
        <v>20</v>
      </c>
      <c r="E1015" s="76"/>
      <c r="F1015" s="52">
        <f t="shared" si="73"/>
        <v>0</v>
      </c>
      <c r="G1015" s="86"/>
    </row>
    <row r="1016" spans="1:10" s="4" customFormat="1" x14ac:dyDescent="0.25">
      <c r="A1016" s="82" t="s">
        <v>23</v>
      </c>
      <c r="B1016" s="121" t="s">
        <v>416</v>
      </c>
      <c r="C1016" s="74">
        <v>6.4</v>
      </c>
      <c r="D1016" s="75" t="s">
        <v>20</v>
      </c>
      <c r="E1016" s="76"/>
      <c r="F1016" s="52">
        <f t="shared" si="73"/>
        <v>0</v>
      </c>
      <c r="G1016" s="86"/>
    </row>
    <row r="1017" spans="1:10" s="4" customFormat="1" x14ac:dyDescent="0.25">
      <c r="A1017" s="82" t="s">
        <v>26</v>
      </c>
      <c r="B1017" s="121" t="s">
        <v>417</v>
      </c>
      <c r="C1017" s="74">
        <v>21.76</v>
      </c>
      <c r="D1017" s="75" t="s">
        <v>25</v>
      </c>
      <c r="E1017" s="76"/>
      <c r="F1017" s="52">
        <f t="shared" si="73"/>
        <v>0</v>
      </c>
      <c r="G1017" s="132">
        <f>SUM(F1013:F1017)</f>
        <v>0</v>
      </c>
    </row>
    <row r="1018" spans="1:10" s="4" customFormat="1" ht="12" customHeight="1" x14ac:dyDescent="0.25">
      <c r="A1018" s="154"/>
      <c r="B1018" s="155"/>
      <c r="C1018" s="156"/>
      <c r="D1018" s="157"/>
      <c r="E1018" s="85"/>
      <c r="F1018" s="158"/>
      <c r="G1018" s="86"/>
      <c r="H1018" s="151"/>
      <c r="I1018" s="151"/>
      <c r="J1018" s="151"/>
    </row>
    <row r="1019" spans="1:10" s="4" customFormat="1" x14ac:dyDescent="0.25">
      <c r="A1019" s="154" t="s">
        <v>153</v>
      </c>
      <c r="B1019" s="155" t="s">
        <v>219</v>
      </c>
      <c r="C1019" s="165"/>
      <c r="D1019" s="157"/>
      <c r="E1019" s="85"/>
      <c r="F1019" s="158"/>
      <c r="G1019" s="86"/>
    </row>
    <row r="1020" spans="1:10" s="4" customFormat="1" ht="30" x14ac:dyDescent="0.25">
      <c r="A1020" s="82" t="s">
        <v>15</v>
      </c>
      <c r="B1020" s="121" t="s">
        <v>427</v>
      </c>
      <c r="C1020" s="74">
        <v>1</v>
      </c>
      <c r="D1020" s="75" t="s">
        <v>17</v>
      </c>
      <c r="E1020" s="76"/>
      <c r="F1020" s="52">
        <f t="shared" ref="F1020:F1023" si="74">C1020*E1020</f>
        <v>0</v>
      </c>
      <c r="G1020" s="77"/>
    </row>
    <row r="1021" spans="1:10" s="4" customFormat="1" x14ac:dyDescent="0.25">
      <c r="A1021" s="82" t="s">
        <v>18</v>
      </c>
      <c r="B1021" s="121" t="s">
        <v>428</v>
      </c>
      <c r="C1021" s="74">
        <v>1</v>
      </c>
      <c r="D1021" s="75" t="s">
        <v>17</v>
      </c>
      <c r="E1021" s="76"/>
      <c r="F1021" s="52">
        <f t="shared" si="74"/>
        <v>0</v>
      </c>
      <c r="G1021" s="77"/>
    </row>
    <row r="1022" spans="1:10" s="4" customFormat="1" x14ac:dyDescent="0.25">
      <c r="A1022" s="82" t="s">
        <v>21</v>
      </c>
      <c r="B1022" s="121" t="s">
        <v>429</v>
      </c>
      <c r="C1022" s="74">
        <v>1</v>
      </c>
      <c r="D1022" s="75" t="s">
        <v>17</v>
      </c>
      <c r="E1022" s="76"/>
      <c r="F1022" s="52">
        <f t="shared" si="74"/>
        <v>0</v>
      </c>
      <c r="G1022" s="77"/>
    </row>
    <row r="1023" spans="1:10" s="4" customFormat="1" x14ac:dyDescent="0.25">
      <c r="A1023" s="82" t="s">
        <v>26</v>
      </c>
      <c r="B1023" s="93" t="s">
        <v>422</v>
      </c>
      <c r="C1023" s="74">
        <v>1</v>
      </c>
      <c r="D1023" s="75" t="s">
        <v>423</v>
      </c>
      <c r="E1023" s="76"/>
      <c r="F1023" s="52">
        <f t="shared" si="74"/>
        <v>0</v>
      </c>
      <c r="G1023" s="132">
        <f>SUM(F1020:F1023)</f>
        <v>0</v>
      </c>
    </row>
    <row r="1024" spans="1:10" s="4" customFormat="1" ht="12" customHeight="1" x14ac:dyDescent="0.25">
      <c r="A1024" s="154"/>
      <c r="B1024" s="155"/>
      <c r="C1024" s="156"/>
      <c r="D1024" s="157"/>
      <c r="E1024" s="85"/>
      <c r="F1024" s="158"/>
      <c r="G1024" s="86"/>
      <c r="H1024" s="151"/>
      <c r="I1024" s="151"/>
      <c r="J1024" s="151"/>
    </row>
    <row r="1025" spans="1:10" s="30" customFormat="1" x14ac:dyDescent="0.25">
      <c r="A1025" s="59"/>
      <c r="B1025" s="321" t="s">
        <v>430</v>
      </c>
      <c r="C1025" s="321"/>
      <c r="D1025" s="321"/>
      <c r="E1025" s="321"/>
      <c r="F1025" s="25" t="s">
        <v>36</v>
      </c>
      <c r="G1025" s="60">
        <f>SUM(G999:G1023)</f>
        <v>0</v>
      </c>
      <c r="H1025" s="38"/>
    </row>
    <row r="1026" spans="1:10" s="4" customFormat="1" ht="12" customHeight="1" x14ac:dyDescent="0.25">
      <c r="A1026" s="154"/>
      <c r="B1026" s="155"/>
      <c r="C1026" s="156"/>
      <c r="D1026" s="157"/>
      <c r="E1026" s="85"/>
      <c r="F1026" s="158"/>
      <c r="G1026" s="86"/>
      <c r="H1026" s="151"/>
      <c r="I1026" s="151"/>
      <c r="J1026" s="151"/>
    </row>
    <row r="1027" spans="1:10" s="4" customFormat="1" x14ac:dyDescent="0.25">
      <c r="A1027" s="154"/>
      <c r="B1027" s="155" t="s">
        <v>431</v>
      </c>
      <c r="C1027" s="156"/>
      <c r="D1027" s="157"/>
      <c r="E1027" s="85"/>
      <c r="F1027" s="158"/>
      <c r="G1027" s="86"/>
      <c r="H1027" s="151"/>
      <c r="I1027" s="151"/>
      <c r="J1027" s="151"/>
    </row>
    <row r="1028" spans="1:10" s="4" customFormat="1" ht="12" customHeight="1" x14ac:dyDescent="0.25">
      <c r="A1028" s="154"/>
      <c r="B1028" s="155"/>
      <c r="C1028" s="156"/>
      <c r="D1028" s="157"/>
      <c r="E1028" s="85"/>
      <c r="F1028" s="158"/>
      <c r="G1028" s="86"/>
      <c r="H1028" s="151"/>
      <c r="I1028" s="151"/>
      <c r="J1028" s="151"/>
    </row>
    <row r="1029" spans="1:10" s="4" customFormat="1" x14ac:dyDescent="0.25">
      <c r="A1029" s="154" t="s">
        <v>13</v>
      </c>
      <c r="B1029" s="155" t="s">
        <v>404</v>
      </c>
      <c r="C1029" s="159"/>
      <c r="D1029" s="157"/>
      <c r="E1029" s="85"/>
      <c r="F1029" s="158"/>
      <c r="G1029" s="86"/>
      <c r="H1029" s="151"/>
      <c r="I1029" s="151"/>
      <c r="J1029" s="151"/>
    </row>
    <row r="1030" spans="1:10" s="4" customFormat="1" x14ac:dyDescent="0.25">
      <c r="A1030" s="160" t="s">
        <v>15</v>
      </c>
      <c r="B1030" s="121" t="s">
        <v>405</v>
      </c>
      <c r="C1030" s="74">
        <v>1</v>
      </c>
      <c r="D1030" s="75" t="s">
        <v>209</v>
      </c>
      <c r="E1030" s="76"/>
      <c r="F1030" s="52">
        <f t="shared" ref="F1030" si="75">C1030*E1030</f>
        <v>0</v>
      </c>
      <c r="G1030" s="132">
        <f>SUM(F1030)</f>
        <v>0</v>
      </c>
      <c r="H1030" s="161"/>
      <c r="I1030" s="162"/>
      <c r="J1030" s="163"/>
    </row>
    <row r="1031" spans="1:10" s="4" customFormat="1" ht="12" customHeight="1" x14ac:dyDescent="0.25">
      <c r="A1031" s="154"/>
      <c r="B1031" s="155"/>
      <c r="C1031" s="156"/>
      <c r="D1031" s="157"/>
      <c r="E1031" s="85"/>
      <c r="F1031" s="158"/>
      <c r="G1031" s="86"/>
      <c r="H1031" s="151"/>
      <c r="I1031" s="151"/>
      <c r="J1031" s="151"/>
    </row>
    <row r="1032" spans="1:10" s="4" customFormat="1" x14ac:dyDescent="0.25">
      <c r="A1032" s="154" t="s">
        <v>43</v>
      </c>
      <c r="B1032" s="155" t="s">
        <v>38</v>
      </c>
      <c r="C1032" s="165"/>
      <c r="D1032" s="157"/>
      <c r="E1032" s="85"/>
      <c r="F1032" s="158"/>
      <c r="G1032" s="86"/>
      <c r="H1032" s="161"/>
      <c r="I1032" s="162"/>
      <c r="J1032" s="163"/>
    </row>
    <row r="1033" spans="1:10" s="4" customFormat="1" x14ac:dyDescent="0.25">
      <c r="A1033" s="82" t="s">
        <v>15</v>
      </c>
      <c r="B1033" s="121" t="s">
        <v>39</v>
      </c>
      <c r="C1033" s="74">
        <v>45.35</v>
      </c>
      <c r="D1033" s="75" t="s">
        <v>28</v>
      </c>
      <c r="E1033" s="76"/>
      <c r="F1033" s="52">
        <f t="shared" ref="F1033:F1036" si="76">C1033*E1033</f>
        <v>0</v>
      </c>
      <c r="G1033" s="86"/>
      <c r="H1033" s="151"/>
      <c r="I1033" s="166"/>
      <c r="J1033" s="163"/>
    </row>
    <row r="1034" spans="1:10" s="4" customFormat="1" x14ac:dyDescent="0.25">
      <c r="A1034" s="82" t="s">
        <v>18</v>
      </c>
      <c r="B1034" s="121" t="s">
        <v>406</v>
      </c>
      <c r="C1034" s="74">
        <v>58.95</v>
      </c>
      <c r="D1034" s="75" t="s">
        <v>28</v>
      </c>
      <c r="E1034" s="76"/>
      <c r="F1034" s="52">
        <f t="shared" si="76"/>
        <v>0</v>
      </c>
      <c r="G1034" s="86"/>
      <c r="H1034" s="82"/>
      <c r="I1034" s="162"/>
      <c r="J1034" s="151"/>
    </row>
    <row r="1035" spans="1:10" s="4" customFormat="1" x14ac:dyDescent="0.25">
      <c r="A1035" s="82" t="s">
        <v>21</v>
      </c>
      <c r="B1035" s="121" t="s">
        <v>407</v>
      </c>
      <c r="C1035" s="74">
        <v>8.77</v>
      </c>
      <c r="D1035" s="75" t="s">
        <v>28</v>
      </c>
      <c r="E1035" s="76"/>
      <c r="F1035" s="52">
        <f t="shared" si="76"/>
        <v>0</v>
      </c>
      <c r="G1035" s="86"/>
      <c r="H1035" s="167"/>
      <c r="I1035" s="168"/>
      <c r="J1035" s="151"/>
    </row>
    <row r="1036" spans="1:10" s="4" customFormat="1" ht="15.75" customHeight="1" x14ac:dyDescent="0.25">
      <c r="A1036" s="82" t="s">
        <v>23</v>
      </c>
      <c r="B1036" s="121" t="s">
        <v>408</v>
      </c>
      <c r="C1036" s="74">
        <v>3.6</v>
      </c>
      <c r="D1036" s="75" t="s">
        <v>28</v>
      </c>
      <c r="E1036" s="76"/>
      <c r="F1036" s="52">
        <f t="shared" si="76"/>
        <v>0</v>
      </c>
      <c r="G1036" s="132">
        <f>SUM(F1033:F1036)</f>
        <v>0</v>
      </c>
      <c r="H1036" s="169"/>
      <c r="I1036" s="162"/>
      <c r="J1036" s="151"/>
    </row>
    <row r="1037" spans="1:10" s="4" customFormat="1" ht="12" customHeight="1" x14ac:dyDescent="0.25">
      <c r="A1037" s="154"/>
      <c r="B1037" s="155"/>
      <c r="C1037" s="156"/>
      <c r="D1037" s="157"/>
      <c r="E1037" s="85"/>
      <c r="F1037" s="158"/>
      <c r="G1037" s="86"/>
      <c r="H1037" s="151"/>
      <c r="I1037" s="151"/>
      <c r="J1037" s="151"/>
    </row>
    <row r="1038" spans="1:10" s="4" customFormat="1" x14ac:dyDescent="0.25">
      <c r="A1038" s="154" t="s">
        <v>133</v>
      </c>
      <c r="B1038" s="155" t="s">
        <v>44</v>
      </c>
      <c r="C1038" s="165"/>
      <c r="D1038" s="157"/>
      <c r="E1038" s="85"/>
      <c r="F1038" s="158"/>
      <c r="G1038" s="86"/>
    </row>
    <row r="1039" spans="1:10" s="4" customFormat="1" x14ac:dyDescent="0.25">
      <c r="A1039" s="82" t="s">
        <v>15</v>
      </c>
      <c r="B1039" s="90" t="s">
        <v>432</v>
      </c>
      <c r="C1039" s="74">
        <v>0.74</v>
      </c>
      <c r="D1039" s="157" t="s">
        <v>28</v>
      </c>
      <c r="E1039" s="76"/>
      <c r="F1039" s="52">
        <f t="shared" ref="F1039:F1044" si="77">C1039*E1039</f>
        <v>0</v>
      </c>
      <c r="G1039" s="86"/>
    </row>
    <row r="1040" spans="1:10" s="4" customFormat="1" x14ac:dyDescent="0.25">
      <c r="A1040" s="82" t="s">
        <v>18</v>
      </c>
      <c r="B1040" s="90" t="s">
        <v>433</v>
      </c>
      <c r="C1040" s="74">
        <v>1.3994999999999997</v>
      </c>
      <c r="D1040" s="157" t="s">
        <v>28</v>
      </c>
      <c r="E1040" s="76"/>
      <c r="F1040" s="52">
        <f t="shared" si="77"/>
        <v>0</v>
      </c>
      <c r="G1040" s="86"/>
    </row>
    <row r="1041" spans="1:7" s="4" customFormat="1" x14ac:dyDescent="0.25">
      <c r="A1041" s="82" t="s">
        <v>21</v>
      </c>
      <c r="B1041" s="90" t="s">
        <v>410</v>
      </c>
      <c r="C1041" s="74">
        <v>3.6</v>
      </c>
      <c r="D1041" s="157" t="s">
        <v>28</v>
      </c>
      <c r="E1041" s="76"/>
      <c r="F1041" s="52">
        <f t="shared" si="77"/>
        <v>0</v>
      </c>
      <c r="G1041" s="86"/>
    </row>
    <row r="1042" spans="1:7" s="4" customFormat="1" x14ac:dyDescent="0.25">
      <c r="A1042" s="82" t="s">
        <v>23</v>
      </c>
      <c r="B1042" s="170" t="s">
        <v>426</v>
      </c>
      <c r="C1042" s="74">
        <v>6.9</v>
      </c>
      <c r="D1042" s="157" t="s">
        <v>28</v>
      </c>
      <c r="E1042" s="76"/>
      <c r="F1042" s="52">
        <f t="shared" si="77"/>
        <v>0</v>
      </c>
      <c r="G1042" s="86"/>
    </row>
    <row r="1043" spans="1:7" s="4" customFormat="1" x14ac:dyDescent="0.25">
      <c r="A1043" s="82" t="s">
        <v>26</v>
      </c>
      <c r="B1043" s="170" t="s">
        <v>434</v>
      </c>
      <c r="C1043" s="74">
        <v>0.46499999999999997</v>
      </c>
      <c r="D1043" s="157" t="s">
        <v>28</v>
      </c>
      <c r="E1043" s="76"/>
      <c r="F1043" s="52">
        <f t="shared" si="77"/>
        <v>0</v>
      </c>
      <c r="G1043" s="86"/>
    </row>
    <row r="1044" spans="1:7" s="4" customFormat="1" ht="15" customHeight="1" x14ac:dyDescent="0.25">
      <c r="A1044" s="82" t="s">
        <v>29</v>
      </c>
      <c r="B1044" s="170" t="s">
        <v>435</v>
      </c>
      <c r="C1044" s="74">
        <v>7.1999999999999995E-2</v>
      </c>
      <c r="D1044" s="157" t="s">
        <v>28</v>
      </c>
      <c r="E1044" s="76"/>
      <c r="F1044" s="52">
        <f t="shared" si="77"/>
        <v>0</v>
      </c>
      <c r="G1044" s="132">
        <f>SUM(F1039:F1044)</f>
        <v>0</v>
      </c>
    </row>
    <row r="1045" spans="1:7" s="4" customFormat="1" x14ac:dyDescent="0.25">
      <c r="A1045" s="82"/>
      <c r="B1045" s="170"/>
      <c r="C1045" s="165"/>
      <c r="D1045" s="157"/>
      <c r="E1045" s="76"/>
      <c r="F1045" s="76"/>
      <c r="G1045" s="86"/>
    </row>
    <row r="1046" spans="1:7" s="4" customFormat="1" x14ac:dyDescent="0.25">
      <c r="A1046" s="154" t="s">
        <v>141</v>
      </c>
      <c r="B1046" s="155" t="s">
        <v>436</v>
      </c>
      <c r="C1046" s="165"/>
      <c r="D1046" s="157"/>
      <c r="E1046" s="85"/>
      <c r="F1046" s="158"/>
      <c r="G1046" s="86"/>
    </row>
    <row r="1047" spans="1:7" s="4" customFormat="1" ht="30" x14ac:dyDescent="0.25">
      <c r="A1047" s="82" t="s">
        <v>15</v>
      </c>
      <c r="B1047" s="121" t="s">
        <v>437</v>
      </c>
      <c r="C1047" s="74">
        <v>1.4</v>
      </c>
      <c r="D1047" s="157" t="s">
        <v>25</v>
      </c>
      <c r="E1047" s="76"/>
      <c r="F1047" s="52">
        <f t="shared" ref="F1047" si="78">C1047*E1047</f>
        <v>0</v>
      </c>
      <c r="G1047" s="132">
        <f>SUM(F1047)</f>
        <v>0</v>
      </c>
    </row>
    <row r="1048" spans="1:7" s="4" customFormat="1" x14ac:dyDescent="0.25">
      <c r="A1048" s="82"/>
      <c r="B1048" s="170"/>
      <c r="C1048" s="74"/>
      <c r="D1048" s="157"/>
      <c r="E1048" s="85"/>
      <c r="F1048" s="74"/>
      <c r="G1048" s="77"/>
    </row>
    <row r="1049" spans="1:7" s="4" customFormat="1" x14ac:dyDescent="0.25">
      <c r="A1049" s="154" t="s">
        <v>153</v>
      </c>
      <c r="B1049" s="155" t="s">
        <v>413</v>
      </c>
      <c r="C1049" s="156"/>
      <c r="D1049" s="157"/>
      <c r="E1049" s="85"/>
      <c r="F1049" s="158"/>
      <c r="G1049" s="86"/>
    </row>
    <row r="1050" spans="1:7" s="4" customFormat="1" ht="30" x14ac:dyDescent="0.25">
      <c r="A1050" s="82" t="s">
        <v>15</v>
      </c>
      <c r="B1050" s="121" t="s">
        <v>414</v>
      </c>
      <c r="C1050" s="74">
        <v>39.130000000000003</v>
      </c>
      <c r="D1050" s="75" t="s">
        <v>25</v>
      </c>
      <c r="E1050" s="76"/>
      <c r="F1050" s="52">
        <f t="shared" ref="F1050:F1054" si="79">C1050*E1050</f>
        <v>0</v>
      </c>
      <c r="G1050" s="86"/>
    </row>
    <row r="1051" spans="1:7" s="4" customFormat="1" ht="30" x14ac:dyDescent="0.25">
      <c r="A1051" s="82" t="s">
        <v>18</v>
      </c>
      <c r="B1051" s="121" t="s">
        <v>415</v>
      </c>
      <c r="C1051" s="74">
        <v>39.130000000000003</v>
      </c>
      <c r="D1051" s="75" t="s">
        <v>25</v>
      </c>
      <c r="E1051" s="76"/>
      <c r="F1051" s="52">
        <f t="shared" si="79"/>
        <v>0</v>
      </c>
      <c r="G1051" s="86"/>
    </row>
    <row r="1052" spans="1:7" s="4" customFormat="1" x14ac:dyDescent="0.25">
      <c r="A1052" s="82" t="s">
        <v>21</v>
      </c>
      <c r="B1052" s="121" t="s">
        <v>166</v>
      </c>
      <c r="C1052" s="74">
        <v>25.4</v>
      </c>
      <c r="D1052" s="75" t="s">
        <v>20</v>
      </c>
      <c r="E1052" s="76"/>
      <c r="F1052" s="52">
        <f t="shared" si="79"/>
        <v>0</v>
      </c>
      <c r="G1052" s="86"/>
    </row>
    <row r="1053" spans="1:7" s="4" customFormat="1" x14ac:dyDescent="0.25">
      <c r="A1053" s="82" t="s">
        <v>23</v>
      </c>
      <c r="B1053" s="121" t="s">
        <v>416</v>
      </c>
      <c r="C1053" s="74">
        <v>12.6</v>
      </c>
      <c r="D1053" s="75" t="s">
        <v>20</v>
      </c>
      <c r="E1053" s="76"/>
      <c r="F1053" s="52">
        <f t="shared" si="79"/>
        <v>0</v>
      </c>
      <c r="G1053" s="86"/>
    </row>
    <row r="1054" spans="1:7" s="4" customFormat="1" x14ac:dyDescent="0.25">
      <c r="A1054" s="82" t="s">
        <v>26</v>
      </c>
      <c r="B1054" s="121" t="s">
        <v>417</v>
      </c>
      <c r="C1054" s="74">
        <v>18</v>
      </c>
      <c r="D1054" s="75" t="s">
        <v>25</v>
      </c>
      <c r="E1054" s="76"/>
      <c r="F1054" s="52">
        <f t="shared" si="79"/>
        <v>0</v>
      </c>
      <c r="G1054" s="132">
        <f>SUM(F1050:F1054)</f>
        <v>0</v>
      </c>
    </row>
    <row r="1055" spans="1:7" s="4" customFormat="1" x14ac:dyDescent="0.25">
      <c r="A1055" s="82"/>
      <c r="B1055" s="170"/>
      <c r="C1055" s="165"/>
      <c r="D1055" s="157"/>
      <c r="E1055" s="85"/>
      <c r="F1055" s="158"/>
      <c r="G1055" s="86"/>
    </row>
    <row r="1056" spans="1:7" s="4" customFormat="1" x14ac:dyDescent="0.25">
      <c r="A1056" s="154" t="s">
        <v>158</v>
      </c>
      <c r="B1056" s="155" t="s">
        <v>219</v>
      </c>
      <c r="C1056" s="165"/>
      <c r="D1056" s="157"/>
      <c r="E1056" s="85"/>
      <c r="F1056" s="158"/>
      <c r="G1056" s="86"/>
    </row>
    <row r="1057" spans="1:10" s="4" customFormat="1" ht="30" x14ac:dyDescent="0.25">
      <c r="A1057" s="82" t="s">
        <v>15</v>
      </c>
      <c r="B1057" s="121" t="s">
        <v>438</v>
      </c>
      <c r="C1057" s="74">
        <v>3</v>
      </c>
      <c r="D1057" s="75" t="s">
        <v>17</v>
      </c>
      <c r="E1057" s="76"/>
      <c r="F1057" s="52">
        <f t="shared" ref="F1057:F1058" si="80">C1057*E1057</f>
        <v>0</v>
      </c>
      <c r="G1057" s="86"/>
    </row>
    <row r="1058" spans="1:10" s="30" customFormat="1" ht="30" x14ac:dyDescent="0.25">
      <c r="A1058" s="82" t="s">
        <v>18</v>
      </c>
      <c r="B1058" s="121" t="s">
        <v>439</v>
      </c>
      <c r="C1058" s="6">
        <v>1</v>
      </c>
      <c r="D1058" s="172" t="s">
        <v>17</v>
      </c>
      <c r="E1058" s="81"/>
      <c r="F1058" s="52">
        <f t="shared" si="80"/>
        <v>0</v>
      </c>
      <c r="G1058" s="132">
        <f>SUM(F1057:F1058)</f>
        <v>0</v>
      </c>
      <c r="H1058" s="38"/>
    </row>
    <row r="1059" spans="1:10" s="30" customFormat="1" x14ac:dyDescent="0.25">
      <c r="A1059" s="59"/>
      <c r="B1059" s="121"/>
      <c r="C1059" s="6"/>
      <c r="D1059" s="172"/>
      <c r="E1059" s="81"/>
      <c r="F1059" s="36"/>
      <c r="G1059" s="109"/>
      <c r="H1059" s="38"/>
    </row>
    <row r="1060" spans="1:10" s="30" customFormat="1" x14ac:dyDescent="0.25">
      <c r="A1060" s="59"/>
      <c r="B1060" s="321" t="s">
        <v>440</v>
      </c>
      <c r="C1060" s="321"/>
      <c r="D1060" s="321"/>
      <c r="E1060" s="321"/>
      <c r="F1060" s="25" t="s">
        <v>36</v>
      </c>
      <c r="G1060" s="60">
        <f>SUM(G1030:G1058)</f>
        <v>0</v>
      </c>
      <c r="H1060" s="38"/>
    </row>
    <row r="1061" spans="1:10" s="30" customFormat="1" x14ac:dyDescent="0.25">
      <c r="A1061" s="59"/>
      <c r="B1061" s="171"/>
      <c r="C1061" s="6"/>
      <c r="D1061" s="172"/>
      <c r="E1061" s="81"/>
      <c r="F1061" s="36"/>
      <c r="G1061" s="37"/>
      <c r="H1061" s="38"/>
    </row>
    <row r="1062" spans="1:10" s="4" customFormat="1" x14ac:dyDescent="0.25">
      <c r="A1062" s="154"/>
      <c r="B1062" s="155" t="s">
        <v>441</v>
      </c>
      <c r="C1062" s="156"/>
      <c r="D1062" s="157"/>
      <c r="E1062" s="85"/>
      <c r="F1062" s="158"/>
      <c r="G1062" s="86"/>
      <c r="H1062" s="151"/>
      <c r="I1062" s="151"/>
      <c r="J1062" s="151"/>
    </row>
    <row r="1063" spans="1:10" s="4" customFormat="1" x14ac:dyDescent="0.25">
      <c r="A1063" s="154"/>
      <c r="B1063" s="155"/>
      <c r="C1063" s="156"/>
      <c r="D1063" s="157"/>
      <c r="E1063" s="85"/>
      <c r="F1063" s="158"/>
      <c r="G1063" s="86"/>
      <c r="H1063" s="151"/>
      <c r="I1063" s="151"/>
      <c r="J1063" s="151"/>
    </row>
    <row r="1064" spans="1:10" s="4" customFormat="1" x14ac:dyDescent="0.25">
      <c r="A1064" s="154" t="s">
        <v>13</v>
      </c>
      <c r="B1064" s="155" t="s">
        <v>404</v>
      </c>
      <c r="C1064" s="159"/>
      <c r="D1064" s="157"/>
      <c r="E1064" s="85"/>
      <c r="F1064" s="158"/>
      <c r="G1064" s="86"/>
      <c r="H1064" s="151"/>
      <c r="I1064" s="151"/>
      <c r="J1064" s="151"/>
    </row>
    <row r="1065" spans="1:10" s="4" customFormat="1" x14ac:dyDescent="0.25">
      <c r="A1065" s="160" t="s">
        <v>15</v>
      </c>
      <c r="B1065" s="121" t="s">
        <v>405</v>
      </c>
      <c r="C1065" s="74">
        <v>1</v>
      </c>
      <c r="D1065" s="75" t="s">
        <v>209</v>
      </c>
      <c r="E1065" s="76"/>
      <c r="F1065" s="52">
        <f t="shared" ref="F1065" si="81">C1065*E1065</f>
        <v>0</v>
      </c>
      <c r="G1065" s="132">
        <f>SUM(F1065)</f>
        <v>0</v>
      </c>
      <c r="H1065" s="161"/>
      <c r="I1065" s="162"/>
      <c r="J1065" s="163"/>
    </row>
    <row r="1066" spans="1:10" s="4" customFormat="1" x14ac:dyDescent="0.25">
      <c r="A1066" s="154"/>
      <c r="B1066" s="164"/>
      <c r="C1066" s="165"/>
      <c r="D1066" s="157"/>
      <c r="E1066" s="85"/>
      <c r="F1066" s="158"/>
      <c r="G1066" s="86"/>
      <c r="H1066" s="161"/>
      <c r="I1066" s="162"/>
      <c r="J1066" s="163"/>
    </row>
    <row r="1067" spans="1:10" s="4" customFormat="1" x14ac:dyDescent="0.25">
      <c r="A1067" s="154"/>
      <c r="B1067" s="164"/>
      <c r="C1067" s="165"/>
      <c r="D1067" s="157"/>
      <c r="E1067" s="85"/>
      <c r="F1067" s="158"/>
      <c r="G1067" s="86"/>
      <c r="H1067" s="161"/>
      <c r="I1067" s="162"/>
      <c r="J1067" s="163"/>
    </row>
    <row r="1068" spans="1:10" s="4" customFormat="1" x14ac:dyDescent="0.25">
      <c r="A1068" s="154" t="s">
        <v>43</v>
      </c>
      <c r="B1068" s="155" t="s">
        <v>38</v>
      </c>
      <c r="C1068" s="165"/>
      <c r="D1068" s="157"/>
      <c r="E1068" s="85"/>
      <c r="F1068" s="158"/>
      <c r="G1068" s="86"/>
      <c r="H1068" s="161"/>
      <c r="I1068" s="162"/>
      <c r="J1068" s="163"/>
    </row>
    <row r="1069" spans="1:10" s="4" customFormat="1" x14ac:dyDescent="0.25">
      <c r="A1069" s="82" t="s">
        <v>15</v>
      </c>
      <c r="B1069" s="121" t="s">
        <v>39</v>
      </c>
      <c r="C1069" s="74">
        <v>53.2</v>
      </c>
      <c r="D1069" s="75" t="s">
        <v>28</v>
      </c>
      <c r="E1069" s="76"/>
      <c r="F1069" s="52">
        <f t="shared" ref="F1069:F1072" si="82">C1069*E1069</f>
        <v>0</v>
      </c>
      <c r="G1069" s="86"/>
      <c r="H1069" s="151"/>
      <c r="I1069" s="166"/>
      <c r="J1069" s="163"/>
    </row>
    <row r="1070" spans="1:10" s="4" customFormat="1" x14ac:dyDescent="0.25">
      <c r="A1070" s="82" t="s">
        <v>18</v>
      </c>
      <c r="B1070" s="121" t="s">
        <v>406</v>
      </c>
      <c r="C1070" s="74">
        <v>69.16</v>
      </c>
      <c r="D1070" s="75" t="s">
        <v>28</v>
      </c>
      <c r="E1070" s="76"/>
      <c r="F1070" s="52">
        <f t="shared" si="82"/>
        <v>0</v>
      </c>
      <c r="G1070" s="86"/>
      <c r="H1070" s="82"/>
      <c r="I1070" s="162"/>
      <c r="J1070" s="151"/>
    </row>
    <row r="1071" spans="1:10" s="4" customFormat="1" x14ac:dyDescent="0.25">
      <c r="A1071" s="82" t="s">
        <v>21</v>
      </c>
      <c r="B1071" s="121" t="s">
        <v>407</v>
      </c>
      <c r="C1071" s="74">
        <v>9.5500000000000007</v>
      </c>
      <c r="D1071" s="75" t="s">
        <v>28</v>
      </c>
      <c r="E1071" s="76"/>
      <c r="F1071" s="52">
        <f t="shared" si="82"/>
        <v>0</v>
      </c>
      <c r="G1071" s="86"/>
      <c r="H1071" s="167"/>
      <c r="I1071" s="168"/>
      <c r="J1071" s="151"/>
    </row>
    <row r="1072" spans="1:10" s="4" customFormat="1" ht="15.75" customHeight="1" x14ac:dyDescent="0.25">
      <c r="A1072" s="82" t="s">
        <v>23</v>
      </c>
      <c r="B1072" s="121" t="s">
        <v>408</v>
      </c>
      <c r="C1072" s="74">
        <v>4.29</v>
      </c>
      <c r="D1072" s="75" t="s">
        <v>28</v>
      </c>
      <c r="E1072" s="76"/>
      <c r="F1072" s="52">
        <f t="shared" si="82"/>
        <v>0</v>
      </c>
      <c r="G1072" s="132">
        <f>SUM(F1069:F1072)</f>
        <v>0</v>
      </c>
      <c r="H1072" s="169"/>
      <c r="I1072" s="162"/>
      <c r="J1072" s="151"/>
    </row>
    <row r="1073" spans="1:10" s="4" customFormat="1" x14ac:dyDescent="0.25">
      <c r="A1073" s="82"/>
      <c r="B1073" s="164"/>
      <c r="C1073" s="165"/>
      <c r="D1073" s="157"/>
      <c r="E1073" s="85"/>
      <c r="F1073" s="158"/>
      <c r="G1073" s="86"/>
      <c r="H1073" s="151"/>
      <c r="I1073" s="151"/>
      <c r="J1073" s="151"/>
    </row>
    <row r="1074" spans="1:10" s="4" customFormat="1" x14ac:dyDescent="0.25">
      <c r="A1074" s="154" t="s">
        <v>133</v>
      </c>
      <c r="B1074" s="155" t="s">
        <v>44</v>
      </c>
      <c r="C1074" s="165"/>
      <c r="D1074" s="157"/>
      <c r="E1074" s="85"/>
      <c r="F1074" s="158"/>
      <c r="G1074" s="86"/>
    </row>
    <row r="1075" spans="1:10" s="4" customFormat="1" x14ac:dyDescent="0.25">
      <c r="A1075" s="82" t="s">
        <v>15</v>
      </c>
      <c r="B1075" s="90" t="s">
        <v>432</v>
      </c>
      <c r="C1075" s="74">
        <v>0.74</v>
      </c>
      <c r="D1075" s="157" t="s">
        <v>28</v>
      </c>
      <c r="E1075" s="76"/>
      <c r="F1075" s="52">
        <f t="shared" ref="F1075:F1080" si="83">C1075*E1075</f>
        <v>0</v>
      </c>
      <c r="G1075" s="86"/>
    </row>
    <row r="1076" spans="1:10" s="4" customFormat="1" x14ac:dyDescent="0.25">
      <c r="A1076" s="82" t="s">
        <v>18</v>
      </c>
      <c r="B1076" s="90" t="s">
        <v>433</v>
      </c>
      <c r="C1076" s="74">
        <v>1.92</v>
      </c>
      <c r="D1076" s="157" t="s">
        <v>28</v>
      </c>
      <c r="E1076" s="76"/>
      <c r="F1076" s="52">
        <f t="shared" si="83"/>
        <v>0</v>
      </c>
      <c r="G1076" s="86"/>
    </row>
    <row r="1077" spans="1:10" s="4" customFormat="1" x14ac:dyDescent="0.25">
      <c r="A1077" s="82" t="s">
        <v>21</v>
      </c>
      <c r="B1077" s="90" t="s">
        <v>410</v>
      </c>
      <c r="C1077" s="74">
        <v>4.29</v>
      </c>
      <c r="D1077" s="157" t="s">
        <v>28</v>
      </c>
      <c r="E1077" s="76"/>
      <c r="F1077" s="52">
        <f t="shared" si="83"/>
        <v>0</v>
      </c>
      <c r="G1077" s="86"/>
    </row>
    <row r="1078" spans="1:10" s="4" customFormat="1" x14ac:dyDescent="0.25">
      <c r="A1078" s="82" t="s">
        <v>23</v>
      </c>
      <c r="B1078" s="170" t="s">
        <v>426</v>
      </c>
      <c r="C1078" s="74">
        <v>7.59</v>
      </c>
      <c r="D1078" s="157" t="s">
        <v>28</v>
      </c>
      <c r="E1078" s="76"/>
      <c r="F1078" s="52">
        <f t="shared" si="83"/>
        <v>0</v>
      </c>
      <c r="G1078" s="86"/>
    </row>
    <row r="1079" spans="1:10" s="4" customFormat="1" x14ac:dyDescent="0.25">
      <c r="A1079" s="82" t="s">
        <v>26</v>
      </c>
      <c r="B1079" s="170" t="s">
        <v>434</v>
      </c>
      <c r="C1079" s="74">
        <v>0.46499999999999997</v>
      </c>
      <c r="D1079" s="157" t="s">
        <v>28</v>
      </c>
      <c r="E1079" s="76"/>
      <c r="F1079" s="52">
        <f t="shared" si="83"/>
        <v>0</v>
      </c>
      <c r="G1079" s="86"/>
    </row>
    <row r="1080" spans="1:10" s="4" customFormat="1" ht="15" customHeight="1" x14ac:dyDescent="0.25">
      <c r="A1080" s="82" t="s">
        <v>29</v>
      </c>
      <c r="B1080" s="170" t="s">
        <v>442</v>
      </c>
      <c r="C1080" s="74">
        <v>8.0000000000000016E-2</v>
      </c>
      <c r="D1080" s="157" t="s">
        <v>28</v>
      </c>
      <c r="E1080" s="76"/>
      <c r="F1080" s="52">
        <f t="shared" si="83"/>
        <v>0</v>
      </c>
      <c r="G1080" s="132">
        <f>SUM(F1075:F1080)</f>
        <v>0</v>
      </c>
    </row>
    <row r="1081" spans="1:10" s="4" customFormat="1" x14ac:dyDescent="0.25">
      <c r="A1081" s="82"/>
      <c r="B1081" s="170"/>
      <c r="C1081" s="165"/>
      <c r="D1081" s="157"/>
      <c r="E1081" s="85"/>
      <c r="F1081" s="158"/>
      <c r="G1081" s="86"/>
    </row>
    <row r="1082" spans="1:10" s="4" customFormat="1" x14ac:dyDescent="0.25">
      <c r="A1082" s="154" t="s">
        <v>141</v>
      </c>
      <c r="B1082" s="155" t="s">
        <v>436</v>
      </c>
      <c r="C1082" s="165"/>
      <c r="D1082" s="157"/>
      <c r="E1082" s="85"/>
      <c r="F1082" s="158"/>
      <c r="G1082" s="86"/>
    </row>
    <row r="1083" spans="1:10" s="4" customFormat="1" ht="30" x14ac:dyDescent="0.25">
      <c r="A1083" s="82" t="s">
        <v>15</v>
      </c>
      <c r="B1083" s="121" t="s">
        <v>437</v>
      </c>
      <c r="C1083" s="74">
        <v>1.4</v>
      </c>
      <c r="D1083" s="157" t="s">
        <v>25</v>
      </c>
      <c r="E1083" s="76"/>
      <c r="F1083" s="52">
        <f t="shared" ref="F1083" si="84">C1083*E1083</f>
        <v>0</v>
      </c>
      <c r="G1083" s="132">
        <f>SUM(F1083)</f>
        <v>0</v>
      </c>
    </row>
    <row r="1084" spans="1:10" s="4" customFormat="1" ht="12" customHeight="1" x14ac:dyDescent="0.25">
      <c r="A1084" s="82"/>
      <c r="B1084" s="170"/>
      <c r="C1084" s="74"/>
      <c r="D1084" s="157"/>
      <c r="E1084" s="85"/>
      <c r="F1084" s="74"/>
      <c r="G1084" s="77"/>
    </row>
    <row r="1085" spans="1:10" s="4" customFormat="1" x14ac:dyDescent="0.25">
      <c r="A1085" s="154" t="s">
        <v>153</v>
      </c>
      <c r="B1085" s="155" t="s">
        <v>413</v>
      </c>
      <c r="C1085" s="156"/>
      <c r="D1085" s="157"/>
      <c r="E1085" s="85"/>
      <c r="F1085" s="158"/>
      <c r="G1085" s="86"/>
    </row>
    <row r="1086" spans="1:10" s="4" customFormat="1" ht="30" x14ac:dyDescent="0.25">
      <c r="A1086" s="82" t="s">
        <v>15</v>
      </c>
      <c r="B1086" s="121" t="s">
        <v>414</v>
      </c>
      <c r="C1086" s="74">
        <v>45.29</v>
      </c>
      <c r="D1086" s="75" t="s">
        <v>25</v>
      </c>
      <c r="E1086" s="76"/>
      <c r="F1086" s="52">
        <f t="shared" ref="F1086:F1090" si="85">C1086*E1086</f>
        <v>0</v>
      </c>
      <c r="G1086" s="86"/>
    </row>
    <row r="1087" spans="1:10" s="4" customFormat="1" ht="30" x14ac:dyDescent="0.25">
      <c r="A1087" s="82" t="s">
        <v>18</v>
      </c>
      <c r="B1087" s="121" t="s">
        <v>415</v>
      </c>
      <c r="C1087" s="74">
        <v>45.29</v>
      </c>
      <c r="D1087" s="75" t="s">
        <v>25</v>
      </c>
      <c r="E1087" s="76"/>
      <c r="F1087" s="52">
        <f t="shared" si="85"/>
        <v>0</v>
      </c>
      <c r="G1087" s="86"/>
    </row>
    <row r="1088" spans="1:10" s="4" customFormat="1" x14ac:dyDescent="0.25">
      <c r="A1088" s="82" t="s">
        <v>21</v>
      </c>
      <c r="B1088" s="121" t="s">
        <v>166</v>
      </c>
      <c r="C1088" s="74">
        <v>28.1</v>
      </c>
      <c r="D1088" s="75" t="s">
        <v>20</v>
      </c>
      <c r="E1088" s="76"/>
      <c r="F1088" s="52">
        <f t="shared" si="85"/>
        <v>0</v>
      </c>
      <c r="G1088" s="86"/>
    </row>
    <row r="1089" spans="1:10" s="4" customFormat="1" x14ac:dyDescent="0.25">
      <c r="A1089" s="82" t="s">
        <v>23</v>
      </c>
      <c r="B1089" s="121" t="s">
        <v>416</v>
      </c>
      <c r="C1089" s="74">
        <v>12.6</v>
      </c>
      <c r="D1089" s="75" t="s">
        <v>20</v>
      </c>
      <c r="E1089" s="76"/>
      <c r="F1089" s="52">
        <f t="shared" si="85"/>
        <v>0</v>
      </c>
      <c r="G1089" s="86"/>
    </row>
    <row r="1090" spans="1:10" s="4" customFormat="1" x14ac:dyDescent="0.25">
      <c r="A1090" s="82" t="s">
        <v>26</v>
      </c>
      <c r="B1090" s="121" t="s">
        <v>417</v>
      </c>
      <c r="C1090" s="74">
        <v>21.45</v>
      </c>
      <c r="D1090" s="75" t="s">
        <v>25</v>
      </c>
      <c r="E1090" s="76"/>
      <c r="F1090" s="52">
        <f t="shared" si="85"/>
        <v>0</v>
      </c>
      <c r="G1090" s="132">
        <f>SUM(F1086:F1090)</f>
        <v>0</v>
      </c>
    </row>
    <row r="1091" spans="1:10" s="4" customFormat="1" ht="12" customHeight="1" x14ac:dyDescent="0.25">
      <c r="A1091" s="82"/>
      <c r="B1091" s="170"/>
      <c r="C1091" s="74"/>
      <c r="D1091" s="157"/>
      <c r="E1091" s="85"/>
      <c r="F1091" s="74"/>
      <c r="G1091" s="77"/>
    </row>
    <row r="1092" spans="1:10" s="4" customFormat="1" x14ac:dyDescent="0.25">
      <c r="A1092" s="154" t="s">
        <v>158</v>
      </c>
      <c r="B1092" s="155" t="s">
        <v>219</v>
      </c>
      <c r="C1092" s="165"/>
      <c r="D1092" s="157"/>
      <c r="E1092" s="85"/>
      <c r="F1092" s="158"/>
      <c r="G1092" s="86"/>
    </row>
    <row r="1093" spans="1:10" s="4" customFormat="1" ht="30" x14ac:dyDescent="0.25">
      <c r="A1093" s="82" t="s">
        <v>15</v>
      </c>
      <c r="B1093" s="121" t="s">
        <v>438</v>
      </c>
      <c r="C1093" s="74">
        <v>3</v>
      </c>
      <c r="D1093" s="75" t="s">
        <v>17</v>
      </c>
      <c r="E1093" s="76"/>
      <c r="F1093" s="52">
        <f t="shared" ref="F1093:F1094" si="86">C1093*E1093</f>
        <v>0</v>
      </c>
      <c r="G1093" s="86"/>
    </row>
    <row r="1094" spans="1:10" s="30" customFormat="1" ht="30" x14ac:dyDescent="0.25">
      <c r="A1094" s="82" t="s">
        <v>18</v>
      </c>
      <c r="B1094" s="121" t="s">
        <v>439</v>
      </c>
      <c r="C1094" s="6">
        <v>1</v>
      </c>
      <c r="D1094" s="172" t="s">
        <v>17</v>
      </c>
      <c r="E1094" s="81"/>
      <c r="F1094" s="52">
        <f t="shared" si="86"/>
        <v>0</v>
      </c>
      <c r="G1094" s="132">
        <f>SUM(F1093:F1094)</f>
        <v>0</v>
      </c>
      <c r="H1094" s="38"/>
    </row>
    <row r="1095" spans="1:10" s="4" customFormat="1" ht="12" customHeight="1" x14ac:dyDescent="0.25">
      <c r="A1095" s="82"/>
      <c r="B1095" s="170"/>
      <c r="C1095" s="74"/>
      <c r="D1095" s="157"/>
      <c r="E1095" s="85"/>
      <c r="F1095" s="74"/>
      <c r="G1095" s="77"/>
    </row>
    <row r="1096" spans="1:10" s="30" customFormat="1" x14ac:dyDescent="0.25">
      <c r="A1096" s="59"/>
      <c r="B1096" s="321" t="s">
        <v>443</v>
      </c>
      <c r="C1096" s="321"/>
      <c r="D1096" s="321"/>
      <c r="E1096" s="321"/>
      <c r="F1096" s="25" t="s">
        <v>36</v>
      </c>
      <c r="G1096" s="60">
        <f>SUM(G1065:G1094)</f>
        <v>0</v>
      </c>
      <c r="H1096" s="38"/>
    </row>
    <row r="1097" spans="1:10" s="4" customFormat="1" ht="12" customHeight="1" x14ac:dyDescent="0.25">
      <c r="A1097" s="82"/>
      <c r="B1097" s="170"/>
      <c r="C1097" s="74"/>
      <c r="D1097" s="157"/>
      <c r="E1097" s="85"/>
      <c r="F1097" s="74"/>
      <c r="G1097" s="77"/>
    </row>
    <row r="1098" spans="1:10" s="4" customFormat="1" x14ac:dyDescent="0.25">
      <c r="A1098" s="154"/>
      <c r="B1098" s="155" t="s">
        <v>444</v>
      </c>
      <c r="C1098" s="156"/>
      <c r="D1098" s="157"/>
      <c r="E1098" s="85"/>
      <c r="F1098" s="158"/>
      <c r="G1098" s="86"/>
      <c r="H1098" s="151"/>
      <c r="I1098" s="151"/>
      <c r="J1098" s="151"/>
    </row>
    <row r="1099" spans="1:10" s="4" customFormat="1" ht="12" customHeight="1" x14ac:dyDescent="0.25">
      <c r="A1099" s="82"/>
      <c r="B1099" s="170"/>
      <c r="C1099" s="74"/>
      <c r="D1099" s="157"/>
      <c r="E1099" s="85"/>
      <c r="F1099" s="74"/>
      <c r="G1099" s="77"/>
    </row>
    <row r="1100" spans="1:10" s="4" customFormat="1" x14ac:dyDescent="0.25">
      <c r="A1100" s="154" t="s">
        <v>13</v>
      </c>
      <c r="B1100" s="155" t="s">
        <v>404</v>
      </c>
      <c r="C1100" s="159"/>
      <c r="D1100" s="157"/>
      <c r="E1100" s="85"/>
      <c r="F1100" s="158"/>
      <c r="G1100" s="86"/>
      <c r="H1100" s="151"/>
      <c r="I1100" s="151"/>
      <c r="J1100" s="151"/>
    </row>
    <row r="1101" spans="1:10" s="4" customFormat="1" x14ac:dyDescent="0.25">
      <c r="A1101" s="160" t="s">
        <v>15</v>
      </c>
      <c r="B1101" s="121" t="s">
        <v>405</v>
      </c>
      <c r="C1101" s="74">
        <v>1</v>
      </c>
      <c r="D1101" s="75" t="s">
        <v>209</v>
      </c>
      <c r="E1101" s="76"/>
      <c r="F1101" s="52">
        <f t="shared" ref="F1101" si="87">C1101*E1101</f>
        <v>0</v>
      </c>
      <c r="G1101" s="132">
        <f>SUM(F1101)</f>
        <v>0</v>
      </c>
      <c r="H1101" s="161"/>
      <c r="I1101" s="162"/>
      <c r="J1101" s="163"/>
    </row>
    <row r="1102" spans="1:10" s="4" customFormat="1" ht="12" customHeight="1" x14ac:dyDescent="0.25">
      <c r="A1102" s="82"/>
      <c r="B1102" s="170"/>
      <c r="C1102" s="74"/>
      <c r="D1102" s="157"/>
      <c r="E1102" s="85"/>
      <c r="F1102" s="74"/>
      <c r="G1102" s="77"/>
    </row>
    <row r="1103" spans="1:10" s="4" customFormat="1" x14ac:dyDescent="0.25">
      <c r="A1103" s="154" t="s">
        <v>43</v>
      </c>
      <c r="B1103" s="155" t="s">
        <v>38</v>
      </c>
      <c r="C1103" s="165"/>
      <c r="D1103" s="157"/>
      <c r="E1103" s="85"/>
      <c r="F1103" s="158"/>
      <c r="G1103" s="86"/>
      <c r="H1103" s="161"/>
      <c r="I1103" s="162"/>
      <c r="J1103" s="163"/>
    </row>
    <row r="1104" spans="1:10" s="4" customFormat="1" x14ac:dyDescent="0.25">
      <c r="A1104" s="82" t="s">
        <v>15</v>
      </c>
      <c r="B1104" s="121" t="s">
        <v>39</v>
      </c>
      <c r="C1104" s="74">
        <v>74.873750000000001</v>
      </c>
      <c r="D1104" s="75" t="s">
        <v>28</v>
      </c>
      <c r="E1104" s="76"/>
      <c r="F1104" s="52">
        <f t="shared" ref="F1104:F1107" si="88">C1104*E1104</f>
        <v>0</v>
      </c>
      <c r="G1104" s="86"/>
      <c r="H1104" s="151"/>
      <c r="I1104" s="166"/>
      <c r="J1104" s="163"/>
    </row>
    <row r="1105" spans="1:10" s="4" customFormat="1" x14ac:dyDescent="0.25">
      <c r="A1105" s="82" t="s">
        <v>18</v>
      </c>
      <c r="B1105" s="121" t="s">
        <v>406</v>
      </c>
      <c r="C1105" s="74">
        <v>97.335875000000001</v>
      </c>
      <c r="D1105" s="75" t="s">
        <v>28</v>
      </c>
      <c r="E1105" s="76"/>
      <c r="F1105" s="52">
        <f t="shared" si="88"/>
        <v>0</v>
      </c>
      <c r="G1105" s="86"/>
      <c r="H1105" s="82"/>
      <c r="I1105" s="162"/>
      <c r="J1105" s="151"/>
    </row>
    <row r="1106" spans="1:10" s="4" customFormat="1" x14ac:dyDescent="0.25">
      <c r="A1106" s="82" t="s">
        <v>21</v>
      </c>
      <c r="B1106" s="121" t="s">
        <v>407</v>
      </c>
      <c r="C1106" s="74">
        <v>11.567</v>
      </c>
      <c r="D1106" s="75" t="s">
        <v>28</v>
      </c>
      <c r="E1106" s="76"/>
      <c r="F1106" s="52">
        <f t="shared" si="88"/>
        <v>0</v>
      </c>
      <c r="G1106" s="86"/>
      <c r="H1106" s="167"/>
      <c r="I1106" s="168"/>
      <c r="J1106" s="151"/>
    </row>
    <row r="1107" spans="1:10" s="4" customFormat="1" ht="15.75" customHeight="1" x14ac:dyDescent="0.25">
      <c r="A1107" s="82" t="s">
        <v>23</v>
      </c>
      <c r="B1107" s="121" t="s">
        <v>408</v>
      </c>
      <c r="C1107" s="74">
        <v>5.9210000000000012</v>
      </c>
      <c r="D1107" s="75" t="s">
        <v>28</v>
      </c>
      <c r="E1107" s="76"/>
      <c r="F1107" s="52">
        <f t="shared" si="88"/>
        <v>0</v>
      </c>
      <c r="G1107" s="132">
        <f>SUM(F1104:F1107)</f>
        <v>0</v>
      </c>
      <c r="H1107" s="169"/>
      <c r="I1107" s="162"/>
      <c r="J1107" s="151"/>
    </row>
    <row r="1108" spans="1:10" s="4" customFormat="1" ht="12" customHeight="1" x14ac:dyDescent="0.25">
      <c r="A1108" s="82"/>
      <c r="B1108" s="170"/>
      <c r="C1108" s="74"/>
      <c r="D1108" s="157"/>
      <c r="E1108" s="85"/>
      <c r="F1108" s="74"/>
      <c r="G1108" s="77"/>
    </row>
    <row r="1109" spans="1:10" s="4" customFormat="1" x14ac:dyDescent="0.25">
      <c r="A1109" s="154" t="s">
        <v>133</v>
      </c>
      <c r="B1109" s="155" t="s">
        <v>44</v>
      </c>
      <c r="C1109" s="165"/>
      <c r="D1109" s="157"/>
      <c r="E1109" s="85"/>
      <c r="F1109" s="158"/>
      <c r="G1109" s="86"/>
    </row>
    <row r="1110" spans="1:10" s="4" customFormat="1" x14ac:dyDescent="0.25">
      <c r="A1110" s="82" t="s">
        <v>15</v>
      </c>
      <c r="B1110" s="90" t="s">
        <v>432</v>
      </c>
      <c r="C1110" s="74">
        <v>0.74</v>
      </c>
      <c r="D1110" s="157" t="s">
        <v>28</v>
      </c>
      <c r="E1110" s="76"/>
      <c r="F1110" s="52">
        <f t="shared" ref="F1110:F1114" si="89">C1110*E1110</f>
        <v>0</v>
      </c>
      <c r="G1110" s="86"/>
    </row>
    <row r="1111" spans="1:10" s="4" customFormat="1" x14ac:dyDescent="0.25">
      <c r="A1111" s="82" t="s">
        <v>18</v>
      </c>
      <c r="B1111" s="90" t="s">
        <v>410</v>
      </c>
      <c r="C1111" s="74">
        <v>5.9210000000000012</v>
      </c>
      <c r="D1111" s="157" t="s">
        <v>28</v>
      </c>
      <c r="E1111" s="76"/>
      <c r="F1111" s="52">
        <f t="shared" si="89"/>
        <v>0</v>
      </c>
      <c r="G1111" s="86"/>
    </row>
    <row r="1112" spans="1:10" s="4" customFormat="1" x14ac:dyDescent="0.25">
      <c r="A1112" s="82" t="s">
        <v>21</v>
      </c>
      <c r="B1112" s="170" t="s">
        <v>426</v>
      </c>
      <c r="C1112" s="74">
        <v>9.5680000000000014</v>
      </c>
      <c r="D1112" s="157" t="s">
        <v>28</v>
      </c>
      <c r="E1112" s="76"/>
      <c r="F1112" s="52">
        <f t="shared" si="89"/>
        <v>0</v>
      </c>
      <c r="G1112" s="86"/>
    </row>
    <row r="1113" spans="1:10" s="4" customFormat="1" x14ac:dyDescent="0.25">
      <c r="A1113" s="82" t="s">
        <v>23</v>
      </c>
      <c r="B1113" s="170" t="s">
        <v>434</v>
      </c>
      <c r="C1113" s="74">
        <v>0.83024999999999993</v>
      </c>
      <c r="D1113" s="157" t="s">
        <v>28</v>
      </c>
      <c r="E1113" s="76"/>
      <c r="F1113" s="52">
        <f t="shared" si="89"/>
        <v>0</v>
      </c>
      <c r="G1113" s="86"/>
    </row>
    <row r="1114" spans="1:10" s="4" customFormat="1" ht="15" customHeight="1" x14ac:dyDescent="0.25">
      <c r="A1114" s="82" t="s">
        <v>26</v>
      </c>
      <c r="B1114" s="170" t="s">
        <v>442</v>
      </c>
      <c r="C1114" s="74">
        <v>0.10800000000000003</v>
      </c>
      <c r="D1114" s="157" t="s">
        <v>28</v>
      </c>
      <c r="E1114" s="76"/>
      <c r="F1114" s="52">
        <f t="shared" si="89"/>
        <v>0</v>
      </c>
      <c r="G1114" s="132">
        <f>SUM(F1110:F1114)</f>
        <v>0</v>
      </c>
    </row>
    <row r="1115" spans="1:10" s="4" customFormat="1" ht="12" customHeight="1" x14ac:dyDescent="0.25">
      <c r="A1115" s="82"/>
      <c r="B1115" s="170"/>
      <c r="C1115" s="74"/>
      <c r="D1115" s="157"/>
      <c r="E1115" s="85"/>
      <c r="F1115" s="74"/>
      <c r="G1115" s="77"/>
    </row>
    <row r="1116" spans="1:10" s="4" customFormat="1" x14ac:dyDescent="0.25">
      <c r="A1116" s="154" t="s">
        <v>141</v>
      </c>
      <c r="B1116" s="155" t="s">
        <v>436</v>
      </c>
      <c r="C1116" s="165"/>
      <c r="D1116" s="157"/>
      <c r="E1116" s="85"/>
      <c r="F1116" s="158"/>
      <c r="G1116" s="86"/>
    </row>
    <row r="1117" spans="1:10" s="4" customFormat="1" ht="30" x14ac:dyDescent="0.25">
      <c r="A1117" s="82" t="s">
        <v>15</v>
      </c>
      <c r="B1117" s="121" t="s">
        <v>437</v>
      </c>
      <c r="C1117" s="74">
        <v>2.1600002200000001</v>
      </c>
      <c r="D1117" s="157" t="s">
        <v>25</v>
      </c>
      <c r="E1117" s="76"/>
      <c r="F1117" s="52">
        <f t="shared" ref="F1117" si="90">C1117*E1117</f>
        <v>0</v>
      </c>
      <c r="G1117" s="132">
        <f>SUM(F1117)</f>
        <v>0</v>
      </c>
    </row>
    <row r="1118" spans="1:10" s="4" customFormat="1" ht="12" customHeight="1" x14ac:dyDescent="0.25">
      <c r="A1118" s="82"/>
      <c r="B1118" s="170"/>
      <c r="C1118" s="74"/>
      <c r="D1118" s="157"/>
      <c r="E1118" s="85"/>
      <c r="F1118" s="74"/>
      <c r="G1118" s="77"/>
    </row>
    <row r="1119" spans="1:10" s="4" customFormat="1" x14ac:dyDescent="0.25">
      <c r="A1119" s="154" t="s">
        <v>153</v>
      </c>
      <c r="B1119" s="155" t="s">
        <v>413</v>
      </c>
      <c r="C1119" s="156"/>
      <c r="D1119" s="157"/>
      <c r="E1119" s="85"/>
      <c r="F1119" s="158"/>
      <c r="G1119" s="86"/>
    </row>
    <row r="1120" spans="1:10" s="4" customFormat="1" ht="30" x14ac:dyDescent="0.25">
      <c r="A1120" s="82" t="s">
        <v>15</v>
      </c>
      <c r="B1120" s="121" t="s">
        <v>414</v>
      </c>
      <c r="C1120" s="74">
        <v>45.29</v>
      </c>
      <c r="D1120" s="75" t="s">
        <v>25</v>
      </c>
      <c r="E1120" s="76"/>
      <c r="F1120" s="52">
        <f t="shared" ref="F1120:F1124" si="91">C1120*E1120</f>
        <v>0</v>
      </c>
      <c r="G1120" s="86"/>
    </row>
    <row r="1121" spans="1:11" s="4" customFormat="1" ht="30" x14ac:dyDescent="0.25">
      <c r="A1121" s="82" t="s">
        <v>18</v>
      </c>
      <c r="B1121" s="121" t="s">
        <v>415</v>
      </c>
      <c r="C1121" s="74">
        <v>45.29</v>
      </c>
      <c r="D1121" s="75" t="s">
        <v>25</v>
      </c>
      <c r="E1121" s="76"/>
      <c r="F1121" s="52">
        <f t="shared" si="91"/>
        <v>0</v>
      </c>
      <c r="G1121" s="86"/>
    </row>
    <row r="1122" spans="1:11" s="4" customFormat="1" x14ac:dyDescent="0.25">
      <c r="A1122" s="82" t="s">
        <v>21</v>
      </c>
      <c r="B1122" s="121" t="s">
        <v>166</v>
      </c>
      <c r="C1122" s="74">
        <v>28.1</v>
      </c>
      <c r="D1122" s="75" t="s">
        <v>20</v>
      </c>
      <c r="E1122" s="76"/>
      <c r="F1122" s="52">
        <f t="shared" si="91"/>
        <v>0</v>
      </c>
      <c r="G1122" s="86"/>
    </row>
    <row r="1123" spans="1:11" s="4" customFormat="1" x14ac:dyDescent="0.25">
      <c r="A1123" s="82" t="s">
        <v>23</v>
      </c>
      <c r="B1123" s="121" t="s">
        <v>416</v>
      </c>
      <c r="C1123" s="74">
        <v>12.6</v>
      </c>
      <c r="D1123" s="75" t="s">
        <v>20</v>
      </c>
      <c r="E1123" s="76"/>
      <c r="F1123" s="52">
        <f t="shared" si="91"/>
        <v>0</v>
      </c>
      <c r="G1123" s="86"/>
    </row>
    <row r="1124" spans="1:11" s="4" customFormat="1" x14ac:dyDescent="0.25">
      <c r="A1124" s="82" t="s">
        <v>26</v>
      </c>
      <c r="B1124" s="121" t="s">
        <v>417</v>
      </c>
      <c r="C1124" s="74">
        <v>21.45</v>
      </c>
      <c r="D1124" s="75" t="s">
        <v>25</v>
      </c>
      <c r="E1124" s="76"/>
      <c r="F1124" s="52">
        <f t="shared" si="91"/>
        <v>0</v>
      </c>
      <c r="G1124" s="132">
        <f>SUM(F1120:F1124)</f>
        <v>0</v>
      </c>
    </row>
    <row r="1125" spans="1:11" s="4" customFormat="1" ht="12" customHeight="1" x14ac:dyDescent="0.25">
      <c r="A1125" s="82"/>
      <c r="B1125" s="170"/>
      <c r="C1125" s="74"/>
      <c r="D1125" s="157"/>
      <c r="E1125" s="85"/>
      <c r="F1125" s="74"/>
      <c r="G1125" s="77"/>
    </row>
    <row r="1126" spans="1:11" s="4" customFormat="1" x14ac:dyDescent="0.25">
      <c r="A1126" s="154" t="s">
        <v>158</v>
      </c>
      <c r="B1126" s="155" t="s">
        <v>219</v>
      </c>
      <c r="C1126" s="165"/>
      <c r="D1126" s="157"/>
      <c r="E1126" s="85"/>
      <c r="F1126" s="158"/>
      <c r="G1126" s="86"/>
    </row>
    <row r="1127" spans="1:11" s="4" customFormat="1" ht="30" x14ac:dyDescent="0.25">
      <c r="A1127" s="82" t="s">
        <v>15</v>
      </c>
      <c r="B1127" s="121" t="s">
        <v>438</v>
      </c>
      <c r="C1127" s="74">
        <v>3</v>
      </c>
      <c r="D1127" s="75" t="s">
        <v>17</v>
      </c>
      <c r="E1127" s="76"/>
      <c r="F1127" s="52">
        <f t="shared" ref="F1127:F1128" si="92">C1127*E1127</f>
        <v>0</v>
      </c>
      <c r="G1127" s="86"/>
    </row>
    <row r="1128" spans="1:11" s="30" customFormat="1" ht="30" x14ac:dyDescent="0.25">
      <c r="A1128" s="82" t="s">
        <v>18</v>
      </c>
      <c r="B1128" s="121" t="s">
        <v>439</v>
      </c>
      <c r="C1128" s="6">
        <v>1</v>
      </c>
      <c r="D1128" s="172" t="s">
        <v>17</v>
      </c>
      <c r="E1128" s="81"/>
      <c r="F1128" s="52">
        <f t="shared" si="92"/>
        <v>0</v>
      </c>
      <c r="G1128" s="132">
        <f>SUM(F1127:F1128)</f>
        <v>0</v>
      </c>
      <c r="H1128" s="38"/>
    </row>
    <row r="1129" spans="1:11" s="4" customFormat="1" ht="12" customHeight="1" x14ac:dyDescent="0.25">
      <c r="A1129" s="82"/>
      <c r="B1129" s="170"/>
      <c r="C1129" s="74"/>
      <c r="D1129" s="157"/>
      <c r="E1129" s="85"/>
      <c r="F1129" s="74"/>
      <c r="G1129" s="77"/>
    </row>
    <row r="1130" spans="1:11" s="30" customFormat="1" x14ac:dyDescent="0.25">
      <c r="A1130" s="59"/>
      <c r="B1130" s="321" t="s">
        <v>445</v>
      </c>
      <c r="C1130" s="321"/>
      <c r="D1130" s="321"/>
      <c r="E1130" s="321"/>
      <c r="F1130" s="25" t="s">
        <v>36</v>
      </c>
      <c r="G1130" s="60">
        <f>SUM(G1101:G1128)</f>
        <v>0</v>
      </c>
      <c r="H1130" s="38"/>
    </row>
    <row r="1131" spans="1:11" s="4" customFormat="1" ht="12" customHeight="1" x14ac:dyDescent="0.25">
      <c r="A1131" s="82"/>
      <c r="B1131" s="170"/>
      <c r="C1131" s="74"/>
      <c r="D1131" s="157"/>
      <c r="E1131" s="85"/>
      <c r="F1131" s="74"/>
      <c r="G1131" s="77"/>
    </row>
    <row r="1132" spans="1:11" s="4" customFormat="1" x14ac:dyDescent="0.25">
      <c r="A1132" s="154"/>
      <c r="B1132" s="155" t="s">
        <v>446</v>
      </c>
      <c r="C1132" s="156"/>
      <c r="D1132" s="157"/>
      <c r="E1132" s="85"/>
      <c r="F1132" s="158"/>
      <c r="G1132" s="86"/>
      <c r="H1132" s="151"/>
      <c r="I1132" s="151"/>
      <c r="J1132" s="151"/>
      <c r="K1132" s="151"/>
    </row>
    <row r="1133" spans="1:11" s="4" customFormat="1" ht="12" customHeight="1" x14ac:dyDescent="0.25">
      <c r="A1133" s="82"/>
      <c r="B1133" s="170"/>
      <c r="C1133" s="74"/>
      <c r="D1133" s="157"/>
      <c r="E1133" s="85"/>
      <c r="F1133" s="74"/>
      <c r="G1133" s="77"/>
    </row>
    <row r="1134" spans="1:11" s="4" customFormat="1" x14ac:dyDescent="0.25">
      <c r="A1134" s="154" t="s">
        <v>13</v>
      </c>
      <c r="B1134" s="155" t="s">
        <v>404</v>
      </c>
      <c r="C1134" s="159"/>
      <c r="D1134" s="157"/>
      <c r="E1134" s="85"/>
      <c r="F1134" s="158"/>
      <c r="G1134" s="86"/>
      <c r="H1134" s="151"/>
      <c r="I1134" s="151"/>
      <c r="J1134" s="151"/>
      <c r="K1134" s="151"/>
    </row>
    <row r="1135" spans="1:11" s="4" customFormat="1" x14ac:dyDescent="0.25">
      <c r="A1135" s="160" t="s">
        <v>15</v>
      </c>
      <c r="B1135" s="121" t="s">
        <v>405</v>
      </c>
      <c r="C1135" s="6">
        <v>1</v>
      </c>
      <c r="D1135" s="172" t="s">
        <v>209</v>
      </c>
      <c r="E1135" s="81"/>
      <c r="F1135" s="52">
        <f t="shared" ref="F1135" si="93">C1135*E1135</f>
        <v>0</v>
      </c>
      <c r="G1135" s="132">
        <f>SUM(F1135)</f>
        <v>0</v>
      </c>
      <c r="H1135" s="161"/>
      <c r="I1135" s="162"/>
      <c r="J1135" s="163"/>
      <c r="K1135" s="151"/>
    </row>
    <row r="1136" spans="1:11" s="4" customFormat="1" ht="12" customHeight="1" x14ac:dyDescent="0.25">
      <c r="A1136" s="82"/>
      <c r="B1136" s="170"/>
      <c r="C1136" s="74"/>
      <c r="D1136" s="157"/>
      <c r="E1136" s="85"/>
      <c r="F1136" s="74"/>
      <c r="G1136" s="77"/>
    </row>
    <row r="1137" spans="1:11" s="4" customFormat="1" x14ac:dyDescent="0.25">
      <c r="A1137" s="154" t="s">
        <v>43</v>
      </c>
      <c r="B1137" s="155" t="s">
        <v>38</v>
      </c>
      <c r="C1137" s="165"/>
      <c r="D1137" s="157"/>
      <c r="E1137" s="85"/>
      <c r="F1137" s="158"/>
      <c r="G1137" s="86"/>
      <c r="H1137" s="161"/>
      <c r="I1137" s="162"/>
      <c r="J1137" s="163"/>
      <c r="K1137" s="151"/>
    </row>
    <row r="1138" spans="1:11" s="4" customFormat="1" x14ac:dyDescent="0.25">
      <c r="A1138" s="82" t="s">
        <v>15</v>
      </c>
      <c r="B1138" s="121" t="s">
        <v>39</v>
      </c>
      <c r="C1138" s="6">
        <v>11.959500000000004</v>
      </c>
      <c r="D1138" s="172" t="s">
        <v>28</v>
      </c>
      <c r="E1138" s="76"/>
      <c r="F1138" s="52">
        <f t="shared" ref="F1138:F1141" si="94">C1138*E1138</f>
        <v>0</v>
      </c>
      <c r="G1138" s="173"/>
      <c r="H1138" s="151"/>
      <c r="I1138" s="166"/>
      <c r="J1138" s="163"/>
      <c r="K1138" s="151"/>
    </row>
    <row r="1139" spans="1:11" s="4" customFormat="1" x14ac:dyDescent="0.25">
      <c r="A1139" s="82" t="s">
        <v>18</v>
      </c>
      <c r="B1139" s="121" t="s">
        <v>406</v>
      </c>
      <c r="C1139" s="6">
        <v>15.547350000000005</v>
      </c>
      <c r="D1139" s="172" t="s">
        <v>28</v>
      </c>
      <c r="E1139" s="76"/>
      <c r="F1139" s="52">
        <f t="shared" si="94"/>
        <v>0</v>
      </c>
      <c r="G1139" s="173"/>
      <c r="H1139" s="82"/>
      <c r="I1139" s="162"/>
      <c r="J1139" s="151"/>
      <c r="K1139" s="151"/>
    </row>
    <row r="1140" spans="1:11" s="4" customFormat="1" x14ac:dyDescent="0.25">
      <c r="A1140" s="82" t="s">
        <v>21</v>
      </c>
      <c r="B1140" s="121" t="s">
        <v>407</v>
      </c>
      <c r="C1140" s="6">
        <v>4.2420000000000009</v>
      </c>
      <c r="D1140" s="172" t="s">
        <v>28</v>
      </c>
      <c r="E1140" s="76"/>
      <c r="F1140" s="52">
        <f t="shared" si="94"/>
        <v>0</v>
      </c>
      <c r="G1140" s="173"/>
      <c r="H1140" s="167"/>
      <c r="I1140" s="168"/>
      <c r="J1140" s="151"/>
      <c r="K1140" s="151"/>
    </row>
    <row r="1141" spans="1:11" s="4" customFormat="1" x14ac:dyDescent="0.25">
      <c r="A1141" s="82" t="s">
        <v>23</v>
      </c>
      <c r="B1141" s="121" t="s">
        <v>408</v>
      </c>
      <c r="C1141" s="6">
        <v>0.76700000000000013</v>
      </c>
      <c r="D1141" s="172" t="s">
        <v>28</v>
      </c>
      <c r="E1141" s="76"/>
      <c r="F1141" s="52">
        <f t="shared" si="94"/>
        <v>0</v>
      </c>
      <c r="G1141" s="132">
        <f>SUM(F1138:F1141)</f>
        <v>0</v>
      </c>
      <c r="H1141" s="169"/>
      <c r="I1141" s="162"/>
      <c r="J1141" s="151"/>
      <c r="K1141" s="151"/>
    </row>
    <row r="1142" spans="1:11" s="4" customFormat="1" ht="12" customHeight="1" x14ac:dyDescent="0.25">
      <c r="A1142" s="82"/>
      <c r="B1142" s="170"/>
      <c r="C1142" s="74"/>
      <c r="D1142" s="157"/>
      <c r="E1142" s="85"/>
      <c r="F1142" s="74"/>
      <c r="G1142" s="77"/>
    </row>
    <row r="1143" spans="1:11" s="4" customFormat="1" x14ac:dyDescent="0.25">
      <c r="A1143" s="154" t="s">
        <v>133</v>
      </c>
      <c r="B1143" s="155" t="s">
        <v>44</v>
      </c>
      <c r="C1143" s="165"/>
      <c r="D1143" s="157"/>
      <c r="E1143" s="85"/>
      <c r="F1143" s="158"/>
      <c r="G1143" s="86"/>
    </row>
    <row r="1144" spans="1:11" s="4" customFormat="1" x14ac:dyDescent="0.25">
      <c r="A1144" s="82" t="s">
        <v>15</v>
      </c>
      <c r="B1144" s="121" t="s">
        <v>447</v>
      </c>
      <c r="C1144" s="6">
        <v>0.32695120000000005</v>
      </c>
      <c r="D1144" s="172" t="s">
        <v>28</v>
      </c>
      <c r="E1144" s="76"/>
      <c r="F1144" s="52">
        <f t="shared" ref="F1144:F1147" si="95">C1144*E1144</f>
        <v>0</v>
      </c>
      <c r="G1144" s="173"/>
    </row>
    <row r="1145" spans="1:11" s="4" customFormat="1" x14ac:dyDescent="0.25">
      <c r="A1145" s="82" t="s">
        <v>18</v>
      </c>
      <c r="B1145" s="121" t="s">
        <v>410</v>
      </c>
      <c r="C1145" s="6">
        <v>0.76700000000000013</v>
      </c>
      <c r="D1145" s="172" t="s">
        <v>28</v>
      </c>
      <c r="E1145" s="76"/>
      <c r="F1145" s="52">
        <f t="shared" si="95"/>
        <v>0</v>
      </c>
      <c r="G1145" s="173"/>
    </row>
    <row r="1146" spans="1:11" s="4" customFormat="1" x14ac:dyDescent="0.25">
      <c r="A1146" s="82" t="s">
        <v>21</v>
      </c>
      <c r="B1146" s="121" t="s">
        <v>448</v>
      </c>
      <c r="C1146" s="6">
        <v>0.09</v>
      </c>
      <c r="D1146" s="172" t="s">
        <v>28</v>
      </c>
      <c r="E1146" s="76"/>
      <c r="F1146" s="52">
        <f t="shared" si="95"/>
        <v>0</v>
      </c>
      <c r="G1146" s="77"/>
    </row>
    <row r="1147" spans="1:11" s="4" customFormat="1" x14ac:dyDescent="0.25">
      <c r="A1147" s="82" t="s">
        <v>23</v>
      </c>
      <c r="B1147" s="121" t="s">
        <v>449</v>
      </c>
      <c r="C1147" s="6">
        <v>2.2499999999999999E-2</v>
      </c>
      <c r="D1147" s="172" t="s">
        <v>28</v>
      </c>
      <c r="E1147" s="76"/>
      <c r="F1147" s="52">
        <f t="shared" si="95"/>
        <v>0</v>
      </c>
      <c r="G1147" s="132">
        <f>SUM(F1144:F1147)</f>
        <v>0</v>
      </c>
    </row>
    <row r="1148" spans="1:11" s="4" customFormat="1" ht="12" customHeight="1" x14ac:dyDescent="0.25">
      <c r="A1148" s="82"/>
      <c r="B1148" s="170"/>
      <c r="C1148" s="74"/>
      <c r="D1148" s="157"/>
      <c r="E1148" s="85"/>
      <c r="F1148" s="74"/>
      <c r="G1148" s="77"/>
    </row>
    <row r="1149" spans="1:11" s="4" customFormat="1" x14ac:dyDescent="0.25">
      <c r="A1149" s="154" t="s">
        <v>141</v>
      </c>
      <c r="B1149" s="155" t="s">
        <v>436</v>
      </c>
      <c r="C1149" s="165"/>
      <c r="D1149" s="157"/>
      <c r="E1149" s="85"/>
      <c r="F1149" s="158"/>
      <c r="G1149" s="86"/>
    </row>
    <row r="1150" spans="1:11" s="4" customFormat="1" ht="30" x14ac:dyDescent="0.25">
      <c r="A1150" s="82" t="s">
        <v>15</v>
      </c>
      <c r="B1150" s="121" t="s">
        <v>437</v>
      </c>
      <c r="C1150" s="6">
        <v>2.1600002200000001</v>
      </c>
      <c r="D1150" s="172" t="s">
        <v>25</v>
      </c>
      <c r="E1150" s="76"/>
      <c r="F1150" s="52">
        <f t="shared" ref="F1150" si="96">C1150*E1150</f>
        <v>0</v>
      </c>
      <c r="G1150" s="132">
        <f>SUM(F1150)</f>
        <v>0</v>
      </c>
    </row>
    <row r="1151" spans="1:11" s="4" customFormat="1" ht="12" customHeight="1" x14ac:dyDescent="0.25">
      <c r="A1151" s="82"/>
      <c r="B1151" s="170"/>
      <c r="C1151" s="74"/>
      <c r="D1151" s="157"/>
      <c r="E1151" s="85"/>
      <c r="F1151" s="74"/>
      <c r="G1151" s="77"/>
    </row>
    <row r="1152" spans="1:11" s="4" customFormat="1" x14ac:dyDescent="0.25">
      <c r="A1152" s="154" t="s">
        <v>153</v>
      </c>
      <c r="B1152" s="155" t="s">
        <v>413</v>
      </c>
      <c r="C1152" s="156"/>
      <c r="D1152" s="157"/>
      <c r="E1152" s="85"/>
      <c r="F1152" s="158"/>
      <c r="G1152" s="86"/>
    </row>
    <row r="1153" spans="1:11" s="4" customFormat="1" ht="30" x14ac:dyDescent="0.25">
      <c r="A1153" s="174" t="s">
        <v>15</v>
      </c>
      <c r="B1153" s="121" t="s">
        <v>450</v>
      </c>
      <c r="C1153" s="6">
        <v>15.804942540000003</v>
      </c>
      <c r="D1153" s="172" t="s">
        <v>25</v>
      </c>
      <c r="E1153" s="76"/>
      <c r="F1153" s="52">
        <f t="shared" ref="F1153:F1157" si="97">C1153*E1153</f>
        <v>0</v>
      </c>
      <c r="G1153" s="173"/>
      <c r="H1153" s="175"/>
      <c r="I1153" s="175"/>
      <c r="J1153" s="175"/>
    </row>
    <row r="1154" spans="1:11" s="4" customFormat="1" ht="30" x14ac:dyDescent="0.25">
      <c r="A1154" s="82" t="s">
        <v>18</v>
      </c>
      <c r="B1154" s="121" t="s">
        <v>415</v>
      </c>
      <c r="C1154" s="6">
        <v>15.804942540000003</v>
      </c>
      <c r="D1154" s="172" t="s">
        <v>25</v>
      </c>
      <c r="E1154" s="76"/>
      <c r="F1154" s="52">
        <f t="shared" si="97"/>
        <v>0</v>
      </c>
      <c r="G1154" s="173"/>
    </row>
    <row r="1155" spans="1:11" s="4" customFormat="1" x14ac:dyDescent="0.25">
      <c r="A1155" s="82" t="s">
        <v>21</v>
      </c>
      <c r="B1155" s="121" t="s">
        <v>166</v>
      </c>
      <c r="C1155" s="6">
        <v>7.3</v>
      </c>
      <c r="D1155" s="172" t="s">
        <v>20</v>
      </c>
      <c r="E1155" s="76"/>
      <c r="F1155" s="52">
        <f t="shared" si="97"/>
        <v>0</v>
      </c>
      <c r="G1155" s="173"/>
    </row>
    <row r="1156" spans="1:11" s="4" customFormat="1" x14ac:dyDescent="0.25">
      <c r="A1156" s="82" t="s">
        <v>23</v>
      </c>
      <c r="B1156" s="121" t="s">
        <v>416</v>
      </c>
      <c r="C1156" s="6">
        <v>7.7699199999999999</v>
      </c>
      <c r="D1156" s="172" t="s">
        <v>20</v>
      </c>
      <c r="E1156" s="76"/>
      <c r="F1156" s="52">
        <f t="shared" si="97"/>
        <v>0</v>
      </c>
      <c r="G1156" s="77"/>
    </row>
    <row r="1157" spans="1:11" s="4" customFormat="1" x14ac:dyDescent="0.25">
      <c r="A1157" s="82" t="s">
        <v>26</v>
      </c>
      <c r="B1157" s="121" t="s">
        <v>417</v>
      </c>
      <c r="C1157" s="6">
        <v>3.8350000000000004</v>
      </c>
      <c r="D1157" s="172" t="s">
        <v>25</v>
      </c>
      <c r="E1157" s="76"/>
      <c r="F1157" s="52">
        <f t="shared" si="97"/>
        <v>0</v>
      </c>
      <c r="G1157" s="132">
        <f>SUM(F1153:F1157)</f>
        <v>0</v>
      </c>
    </row>
    <row r="1158" spans="1:11" s="4" customFormat="1" ht="12" customHeight="1" x14ac:dyDescent="0.25">
      <c r="A1158" s="82"/>
      <c r="B1158" s="170"/>
      <c r="C1158" s="74"/>
      <c r="D1158" s="157"/>
      <c r="E1158" s="85"/>
      <c r="F1158" s="74"/>
      <c r="G1158" s="77"/>
    </row>
    <row r="1159" spans="1:11" s="4" customFormat="1" x14ac:dyDescent="0.25">
      <c r="A1159" s="154" t="s">
        <v>158</v>
      </c>
      <c r="B1159" s="155" t="s">
        <v>219</v>
      </c>
      <c r="C1159" s="165"/>
      <c r="D1159" s="157"/>
      <c r="E1159" s="85"/>
      <c r="F1159" s="158"/>
      <c r="G1159" s="86"/>
    </row>
    <row r="1160" spans="1:11" s="4" customFormat="1" ht="15.75" customHeight="1" x14ac:dyDescent="0.25">
      <c r="A1160" s="82" t="s">
        <v>15</v>
      </c>
      <c r="B1160" s="121" t="s">
        <v>451</v>
      </c>
      <c r="C1160" s="6">
        <v>2</v>
      </c>
      <c r="D1160" s="172" t="s">
        <v>17</v>
      </c>
      <c r="E1160" s="76"/>
      <c r="F1160" s="52">
        <f t="shared" ref="F1160" si="98">C1160*E1160</f>
        <v>0</v>
      </c>
      <c r="G1160" s="132">
        <f>SUM(F1160)</f>
        <v>0</v>
      </c>
    </row>
    <row r="1161" spans="1:11" s="4" customFormat="1" ht="12" customHeight="1" x14ac:dyDescent="0.25">
      <c r="A1161" s="82"/>
      <c r="B1161" s="170"/>
      <c r="C1161" s="74"/>
      <c r="D1161" s="157"/>
      <c r="E1161" s="85"/>
      <c r="F1161" s="74"/>
      <c r="G1161" s="77"/>
    </row>
    <row r="1162" spans="1:11" s="30" customFormat="1" x14ac:dyDescent="0.25">
      <c r="A1162" s="59"/>
      <c r="B1162" s="321" t="s">
        <v>452</v>
      </c>
      <c r="C1162" s="321"/>
      <c r="D1162" s="321"/>
      <c r="E1162" s="321"/>
      <c r="F1162" s="25" t="s">
        <v>36</v>
      </c>
      <c r="G1162" s="60">
        <f>SUM(G1135:G1160)</f>
        <v>0</v>
      </c>
      <c r="H1162" s="38"/>
    </row>
    <row r="1163" spans="1:11" s="178" customFormat="1" ht="14.25" x14ac:dyDescent="0.2">
      <c r="A1163" s="176"/>
      <c r="B1163" s="177" t="s">
        <v>453</v>
      </c>
      <c r="C1163" s="77"/>
      <c r="D1163" s="77"/>
      <c r="E1163" s="77"/>
      <c r="F1163" s="77"/>
      <c r="G1163" s="77"/>
    </row>
    <row r="1164" spans="1:11" s="178" customFormat="1" ht="14.25" x14ac:dyDescent="0.2">
      <c r="A1164" s="176"/>
      <c r="B1164" s="177"/>
      <c r="C1164" s="77"/>
      <c r="D1164" s="77"/>
      <c r="E1164" s="77"/>
      <c r="F1164" s="77"/>
      <c r="G1164" s="77"/>
    </row>
    <row r="1165" spans="1:11" s="4" customFormat="1" x14ac:dyDescent="0.25">
      <c r="A1165" s="154" t="s">
        <v>13</v>
      </c>
      <c r="B1165" s="155" t="s">
        <v>404</v>
      </c>
      <c r="C1165" s="159"/>
      <c r="D1165" s="157"/>
      <c r="E1165" s="85"/>
      <c r="F1165" s="158"/>
      <c r="G1165" s="86"/>
      <c r="H1165" s="151"/>
      <c r="I1165" s="151"/>
      <c r="J1165" s="151"/>
      <c r="K1165" s="151"/>
    </row>
    <row r="1166" spans="1:11" s="4" customFormat="1" x14ac:dyDescent="0.25">
      <c r="A1166" s="160" t="s">
        <v>15</v>
      </c>
      <c r="B1166" s="121" t="s">
        <v>405</v>
      </c>
      <c r="C1166" s="6">
        <v>1</v>
      </c>
      <c r="D1166" s="172" t="s">
        <v>209</v>
      </c>
      <c r="E1166" s="81"/>
      <c r="F1166" s="52">
        <f t="shared" ref="F1166" si="99">C1166*E1166</f>
        <v>0</v>
      </c>
      <c r="G1166" s="132">
        <f>SUM(F1166)</f>
        <v>0</v>
      </c>
      <c r="H1166" s="161"/>
      <c r="I1166" s="162"/>
      <c r="J1166" s="163"/>
      <c r="K1166" s="151"/>
    </row>
    <row r="1167" spans="1:11" s="4" customFormat="1" x14ac:dyDescent="0.25">
      <c r="A1167" s="154"/>
      <c r="B1167" s="164"/>
      <c r="C1167" s="165"/>
      <c r="D1167" s="157"/>
      <c r="E1167" s="85"/>
      <c r="F1167" s="158"/>
      <c r="G1167" s="86"/>
      <c r="H1167" s="161"/>
      <c r="I1167" s="162"/>
      <c r="J1167" s="163"/>
      <c r="K1167" s="151"/>
    </row>
    <row r="1168" spans="1:11" s="4" customFormat="1" x14ac:dyDescent="0.25">
      <c r="A1168" s="154" t="s">
        <v>43</v>
      </c>
      <c r="B1168" s="155" t="s">
        <v>38</v>
      </c>
      <c r="C1168" s="165"/>
      <c r="D1168" s="157"/>
      <c r="E1168" s="85"/>
      <c r="F1168" s="158"/>
      <c r="G1168" s="86"/>
      <c r="H1168" s="161"/>
      <c r="I1168" s="162"/>
      <c r="J1168" s="163"/>
      <c r="K1168" s="151"/>
    </row>
    <row r="1169" spans="1:12" s="4" customFormat="1" x14ac:dyDescent="0.25">
      <c r="A1169" s="82" t="s">
        <v>15</v>
      </c>
      <c r="B1169" s="121" t="s">
        <v>39</v>
      </c>
      <c r="C1169" s="6">
        <v>2.46</v>
      </c>
      <c r="D1169" s="172" t="s">
        <v>28</v>
      </c>
      <c r="E1169" s="76"/>
      <c r="F1169" s="52">
        <f t="shared" ref="F1169:F1170" si="100">C1169*E1169</f>
        <v>0</v>
      </c>
      <c r="G1169" s="173"/>
      <c r="H1169" s="151"/>
      <c r="I1169" s="166"/>
      <c r="J1169" s="163"/>
      <c r="K1169" s="151"/>
    </row>
    <row r="1170" spans="1:12" s="4" customFormat="1" x14ac:dyDescent="0.25">
      <c r="A1170" s="82" t="s">
        <v>18</v>
      </c>
      <c r="B1170" s="121" t="s">
        <v>406</v>
      </c>
      <c r="C1170" s="6">
        <v>3.2</v>
      </c>
      <c r="D1170" s="172" t="s">
        <v>28</v>
      </c>
      <c r="E1170" s="76"/>
      <c r="F1170" s="52">
        <f t="shared" si="100"/>
        <v>0</v>
      </c>
      <c r="G1170" s="132">
        <f>SUM(F1169:F1170)</f>
        <v>0</v>
      </c>
      <c r="H1170" s="82"/>
      <c r="I1170" s="162"/>
      <c r="J1170" s="151"/>
      <c r="K1170" s="151"/>
    </row>
    <row r="1171" spans="1:12" s="178" customFormat="1" ht="14.25" x14ac:dyDescent="0.2">
      <c r="A1171" s="176"/>
      <c r="B1171" s="177"/>
      <c r="C1171" s="77"/>
      <c r="D1171" s="77"/>
      <c r="E1171" s="77"/>
      <c r="F1171" s="77"/>
      <c r="G1171" s="77"/>
    </row>
    <row r="1172" spans="1:12" s="4" customFormat="1" x14ac:dyDescent="0.25">
      <c r="A1172" s="154" t="s">
        <v>133</v>
      </c>
      <c r="B1172" s="155" t="s">
        <v>44</v>
      </c>
      <c r="C1172" s="165"/>
      <c r="D1172" s="157"/>
      <c r="E1172" s="85"/>
      <c r="F1172" s="158"/>
      <c r="G1172" s="86"/>
    </row>
    <row r="1173" spans="1:12" s="178" customFormat="1" x14ac:dyDescent="0.25">
      <c r="A1173" s="82" t="s">
        <v>15</v>
      </c>
      <c r="B1173" s="121" t="s">
        <v>454</v>
      </c>
      <c r="C1173" s="6">
        <v>2.46</v>
      </c>
      <c r="D1173" s="172" t="s">
        <v>28</v>
      </c>
      <c r="E1173" s="76"/>
      <c r="F1173" s="52">
        <f t="shared" ref="F1173" si="101">C1173*E1173</f>
        <v>0</v>
      </c>
      <c r="G1173" s="132">
        <f>SUM(F1173)</f>
        <v>0</v>
      </c>
    </row>
    <row r="1174" spans="1:12" s="178" customFormat="1" ht="14.25" x14ac:dyDescent="0.2">
      <c r="A1174" s="176"/>
      <c r="B1174" s="177"/>
      <c r="C1174" s="77"/>
      <c r="D1174" s="77"/>
      <c r="E1174" s="77"/>
      <c r="F1174" s="77"/>
      <c r="G1174" s="77"/>
    </row>
    <row r="1175" spans="1:12" x14ac:dyDescent="0.25">
      <c r="A1175" s="154" t="s">
        <v>141</v>
      </c>
      <c r="B1175" s="155" t="s">
        <v>455</v>
      </c>
    </row>
    <row r="1176" spans="1:12" s="30" customFormat="1" ht="30" x14ac:dyDescent="0.25">
      <c r="A1176" s="82" t="s">
        <v>15</v>
      </c>
      <c r="B1176" s="121" t="s">
        <v>456</v>
      </c>
      <c r="C1176" s="6">
        <v>12.15</v>
      </c>
      <c r="D1176" s="172" t="s">
        <v>20</v>
      </c>
      <c r="E1176" s="76"/>
      <c r="F1176" s="52">
        <f t="shared" ref="F1176" si="102">C1176*E1176</f>
        <v>0</v>
      </c>
      <c r="G1176" s="132">
        <f>SUM(F1176)</f>
        <v>0</v>
      </c>
      <c r="H1176" s="38"/>
    </row>
    <row r="1177" spans="1:12" s="30" customFormat="1" x14ac:dyDescent="0.25">
      <c r="A1177" s="59"/>
      <c r="B1177" s="180"/>
      <c r="C1177" s="181"/>
      <c r="D1177" s="181"/>
      <c r="E1177" s="181"/>
      <c r="F1177" s="25"/>
      <c r="G1177" s="60"/>
      <c r="H1177" s="38"/>
    </row>
    <row r="1178" spans="1:12" s="30" customFormat="1" x14ac:dyDescent="0.25">
      <c r="A1178" s="59"/>
      <c r="B1178" s="321" t="s">
        <v>457</v>
      </c>
      <c r="C1178" s="321"/>
      <c r="D1178" s="321"/>
      <c r="E1178" s="321"/>
      <c r="F1178" s="25" t="s">
        <v>36</v>
      </c>
      <c r="G1178" s="60">
        <f>SUM(G1166:G1176)</f>
        <v>0</v>
      </c>
      <c r="H1178" s="38"/>
    </row>
    <row r="1179" spans="1:12" s="120" customFormat="1" x14ac:dyDescent="0.25">
      <c r="A1179" s="182"/>
      <c r="B1179" s="183"/>
      <c r="C1179" s="184"/>
      <c r="D1179" s="185"/>
      <c r="E1179" s="184"/>
      <c r="F1179" s="186"/>
      <c r="G1179" s="184"/>
      <c r="H1179" s="187"/>
      <c r="K1179" s="4"/>
      <c r="L1179" s="4"/>
    </row>
    <row r="1180" spans="1:12" s="178" customFormat="1" ht="14.25" x14ac:dyDescent="0.2">
      <c r="A1180" s="176"/>
      <c r="B1180" s="177" t="s">
        <v>458</v>
      </c>
      <c r="C1180" s="77"/>
      <c r="D1180" s="77"/>
      <c r="E1180" s="77"/>
      <c r="F1180" s="77"/>
      <c r="G1180" s="77"/>
    </row>
    <row r="1181" spans="1:12" s="178" customFormat="1" ht="14.25" x14ac:dyDescent="0.2">
      <c r="A1181" s="176"/>
      <c r="B1181" s="177"/>
      <c r="C1181" s="77"/>
      <c r="D1181" s="77"/>
      <c r="E1181" s="77"/>
      <c r="F1181" s="77"/>
      <c r="G1181" s="77"/>
    </row>
    <row r="1182" spans="1:12" s="4" customFormat="1" x14ac:dyDescent="0.25">
      <c r="A1182" s="154" t="s">
        <v>13</v>
      </c>
      <c r="B1182" s="155" t="s">
        <v>404</v>
      </c>
      <c r="C1182" s="159"/>
      <c r="D1182" s="157"/>
      <c r="E1182" s="85"/>
      <c r="F1182" s="158"/>
      <c r="G1182" s="86"/>
      <c r="H1182" s="151"/>
      <c r="I1182" s="151"/>
      <c r="J1182" s="151"/>
      <c r="K1182" s="151"/>
    </row>
    <row r="1183" spans="1:12" s="4" customFormat="1" x14ac:dyDescent="0.25">
      <c r="A1183" s="160" t="s">
        <v>15</v>
      </c>
      <c r="B1183" s="121" t="s">
        <v>405</v>
      </c>
      <c r="C1183" s="6">
        <v>1</v>
      </c>
      <c r="D1183" s="172" t="s">
        <v>209</v>
      </c>
      <c r="E1183" s="81"/>
      <c r="F1183" s="52">
        <f t="shared" ref="F1183" si="103">C1183*E1183</f>
        <v>0</v>
      </c>
      <c r="G1183" s="132">
        <f>SUM(F1183)</f>
        <v>0</v>
      </c>
      <c r="H1183" s="161"/>
      <c r="I1183" s="162"/>
      <c r="J1183" s="163"/>
      <c r="K1183" s="151"/>
    </row>
    <row r="1184" spans="1:12" s="4" customFormat="1" x14ac:dyDescent="0.25">
      <c r="A1184" s="154"/>
      <c r="B1184" s="164"/>
      <c r="C1184" s="165"/>
      <c r="D1184" s="157"/>
      <c r="E1184" s="85"/>
      <c r="F1184" s="158"/>
      <c r="G1184" s="86"/>
      <c r="H1184" s="161"/>
      <c r="I1184" s="162"/>
      <c r="J1184" s="163"/>
      <c r="K1184" s="151"/>
    </row>
    <row r="1185" spans="1:12" s="4" customFormat="1" x14ac:dyDescent="0.25">
      <c r="A1185" s="154" t="s">
        <v>43</v>
      </c>
      <c r="B1185" s="155" t="s">
        <v>38</v>
      </c>
      <c r="C1185" s="165"/>
      <c r="D1185" s="157"/>
      <c r="E1185" s="85"/>
      <c r="F1185" s="158"/>
      <c r="G1185" s="86"/>
      <c r="H1185" s="161"/>
      <c r="I1185" s="162"/>
      <c r="J1185" s="163"/>
      <c r="K1185" s="151"/>
    </row>
    <row r="1186" spans="1:12" s="4" customFormat="1" x14ac:dyDescent="0.25">
      <c r="A1186" s="82" t="s">
        <v>15</v>
      </c>
      <c r="B1186" s="121" t="s">
        <v>39</v>
      </c>
      <c r="C1186" s="6">
        <v>1.46</v>
      </c>
      <c r="D1186" s="172" t="s">
        <v>28</v>
      </c>
      <c r="E1186" s="76"/>
      <c r="F1186" s="52">
        <f t="shared" ref="F1186:F1187" si="104">C1186*E1186</f>
        <v>0</v>
      </c>
      <c r="G1186" s="173"/>
      <c r="H1186" s="151"/>
      <c r="I1186" s="166"/>
      <c r="J1186" s="163"/>
      <c r="K1186" s="151"/>
    </row>
    <row r="1187" spans="1:12" s="4" customFormat="1" x14ac:dyDescent="0.25">
      <c r="A1187" s="82" t="s">
        <v>18</v>
      </c>
      <c r="B1187" s="121" t="s">
        <v>406</v>
      </c>
      <c r="C1187" s="6">
        <v>1.9</v>
      </c>
      <c r="D1187" s="172" t="s">
        <v>28</v>
      </c>
      <c r="E1187" s="76"/>
      <c r="F1187" s="52">
        <f t="shared" si="104"/>
        <v>0</v>
      </c>
      <c r="G1187" s="132">
        <f>SUM(F1186:F1187)</f>
        <v>0</v>
      </c>
      <c r="H1187" s="82"/>
      <c r="I1187" s="162"/>
      <c r="J1187" s="151"/>
      <c r="K1187" s="151"/>
    </row>
    <row r="1188" spans="1:12" s="178" customFormat="1" ht="14.25" x14ac:dyDescent="0.2">
      <c r="A1188" s="176"/>
      <c r="B1188" s="177"/>
      <c r="C1188" s="77"/>
      <c r="D1188" s="77"/>
      <c r="E1188" s="77"/>
      <c r="F1188" s="77"/>
      <c r="G1188" s="77"/>
    </row>
    <row r="1189" spans="1:12" s="178" customFormat="1" ht="14.25" x14ac:dyDescent="0.2">
      <c r="A1189" s="176"/>
      <c r="B1189" s="177"/>
      <c r="C1189" s="77"/>
      <c r="D1189" s="77"/>
      <c r="E1189" s="77"/>
      <c r="F1189" s="77"/>
      <c r="G1189" s="77"/>
    </row>
    <row r="1190" spans="1:12" s="4" customFormat="1" x14ac:dyDescent="0.25">
      <c r="A1190" s="154" t="s">
        <v>133</v>
      </c>
      <c r="B1190" s="155" t="s">
        <v>44</v>
      </c>
      <c r="C1190" s="165"/>
      <c r="D1190" s="157"/>
      <c r="E1190" s="85"/>
      <c r="F1190" s="158"/>
      <c r="G1190" s="86"/>
    </row>
    <row r="1191" spans="1:12" s="178" customFormat="1" x14ac:dyDescent="0.25">
      <c r="A1191" s="82" t="s">
        <v>15</v>
      </c>
      <c r="B1191" s="121" t="s">
        <v>454</v>
      </c>
      <c r="C1191" s="6">
        <v>1.46</v>
      </c>
      <c r="D1191" s="172" t="s">
        <v>28</v>
      </c>
      <c r="E1191" s="76"/>
      <c r="F1191" s="52">
        <f t="shared" ref="F1191" si="105">C1191*E1191</f>
        <v>0</v>
      </c>
      <c r="G1191" s="132">
        <f>SUM(F1191)</f>
        <v>0</v>
      </c>
    </row>
    <row r="1192" spans="1:12" s="178" customFormat="1" ht="14.25" x14ac:dyDescent="0.2">
      <c r="A1192" s="176"/>
      <c r="B1192" s="177"/>
      <c r="C1192" s="77"/>
      <c r="D1192" s="77"/>
      <c r="E1192" s="77"/>
      <c r="F1192" s="77"/>
      <c r="G1192" s="77"/>
    </row>
    <row r="1193" spans="1:12" x14ac:dyDescent="0.25">
      <c r="A1193" s="154" t="s">
        <v>141</v>
      </c>
      <c r="B1193" s="155" t="s">
        <v>455</v>
      </c>
    </row>
    <row r="1194" spans="1:12" s="30" customFormat="1" ht="30" x14ac:dyDescent="0.25">
      <c r="A1194" s="82" t="s">
        <v>15</v>
      </c>
      <c r="B1194" s="121" t="s">
        <v>459</v>
      </c>
      <c r="C1194" s="6">
        <v>15.4</v>
      </c>
      <c r="D1194" s="172" t="s">
        <v>20</v>
      </c>
      <c r="E1194" s="76"/>
      <c r="F1194" s="52">
        <f t="shared" ref="F1194" si="106">C1194*E1194</f>
        <v>0</v>
      </c>
      <c r="G1194" s="132">
        <f>SUM(F1194)</f>
        <v>0</v>
      </c>
      <c r="H1194" s="38"/>
    </row>
    <row r="1195" spans="1:12" s="30" customFormat="1" x14ac:dyDescent="0.25">
      <c r="A1195" s="59"/>
      <c r="B1195" s="180"/>
      <c r="C1195" s="181"/>
      <c r="D1195" s="181"/>
      <c r="E1195" s="181"/>
      <c r="F1195" s="25"/>
      <c r="G1195" s="60"/>
      <c r="H1195" s="38"/>
    </row>
    <row r="1196" spans="1:12" s="30" customFormat="1" x14ac:dyDescent="0.25">
      <c r="A1196" s="59"/>
      <c r="B1196" s="321" t="s">
        <v>460</v>
      </c>
      <c r="C1196" s="321"/>
      <c r="D1196" s="321"/>
      <c r="E1196" s="321"/>
      <c r="F1196" s="25" t="s">
        <v>36</v>
      </c>
      <c r="G1196" s="60">
        <f>SUM(G1183:G1194)</f>
        <v>0</v>
      </c>
      <c r="H1196" s="38"/>
    </row>
    <row r="1197" spans="1:12" s="120" customFormat="1" x14ac:dyDescent="0.25">
      <c r="A1197" s="182"/>
      <c r="B1197" s="183"/>
      <c r="C1197" s="184"/>
      <c r="D1197" s="185"/>
      <c r="E1197" s="184"/>
      <c r="F1197" s="186"/>
      <c r="G1197" s="184"/>
      <c r="H1197" s="187"/>
      <c r="K1197" s="4"/>
      <c r="L1197" s="4"/>
    </row>
    <row r="1198" spans="1:12" s="120" customFormat="1" x14ac:dyDescent="0.25">
      <c r="A1198" s="182"/>
      <c r="B1198" s="177" t="s">
        <v>461</v>
      </c>
      <c r="C1198" s="184"/>
      <c r="D1198" s="185"/>
      <c r="E1198" s="184"/>
      <c r="F1198" s="186"/>
      <c r="G1198" s="184"/>
      <c r="H1198" s="187"/>
      <c r="K1198" s="4"/>
      <c r="L1198" s="4"/>
    </row>
    <row r="1199" spans="1:12" s="120" customFormat="1" x14ac:dyDescent="0.25">
      <c r="A1199" s="182"/>
      <c r="B1199" s="183"/>
      <c r="C1199" s="184"/>
      <c r="D1199" s="185"/>
      <c r="E1199" s="184"/>
      <c r="F1199" s="186"/>
      <c r="G1199" s="184"/>
      <c r="H1199" s="187"/>
      <c r="K1199" s="4"/>
      <c r="L1199" s="4"/>
    </row>
    <row r="1200" spans="1:12" s="4" customFormat="1" x14ac:dyDescent="0.25">
      <c r="A1200" s="154" t="s">
        <v>13</v>
      </c>
      <c r="B1200" s="155" t="s">
        <v>38</v>
      </c>
      <c r="C1200" s="165"/>
      <c r="D1200" s="157"/>
      <c r="E1200" s="85"/>
      <c r="F1200" s="158"/>
      <c r="G1200" s="86"/>
      <c r="H1200" s="161"/>
      <c r="I1200" s="162"/>
      <c r="J1200" s="163"/>
      <c r="K1200" s="151"/>
    </row>
    <row r="1201" spans="1:12" s="4" customFormat="1" x14ac:dyDescent="0.25">
      <c r="A1201" s="82" t="s">
        <v>15</v>
      </c>
      <c r="B1201" s="121" t="s">
        <v>408</v>
      </c>
      <c r="C1201" s="359">
        <v>1746.71</v>
      </c>
      <c r="D1201" s="172" t="s">
        <v>28</v>
      </c>
      <c r="E1201" s="76"/>
      <c r="F1201" s="52">
        <f t="shared" ref="F1201" si="107">C1201*E1201</f>
        <v>0</v>
      </c>
      <c r="G1201" s="132">
        <f>SUM(F1201)</f>
        <v>0</v>
      </c>
      <c r="H1201" s="151"/>
      <c r="I1201" s="166"/>
      <c r="J1201" s="163"/>
      <c r="K1201" s="151"/>
    </row>
    <row r="1202" spans="1:12" s="178" customFormat="1" ht="14.25" x14ac:dyDescent="0.2">
      <c r="A1202" s="176"/>
      <c r="B1202" s="177"/>
      <c r="C1202" s="77"/>
      <c r="D1202" s="77"/>
      <c r="E1202" s="77"/>
      <c r="F1202" s="77"/>
      <c r="G1202" s="77"/>
    </row>
    <row r="1203" spans="1:12" s="120" customFormat="1" x14ac:dyDescent="0.25">
      <c r="A1203" s="154" t="s">
        <v>43</v>
      </c>
      <c r="B1203" s="177" t="s">
        <v>462</v>
      </c>
      <c r="C1203" s="6"/>
      <c r="D1203" s="172"/>
      <c r="E1203" s="76"/>
      <c r="F1203" s="74"/>
      <c r="G1203" s="173"/>
      <c r="H1203" s="187"/>
      <c r="K1203" s="4"/>
      <c r="L1203" s="4"/>
    </row>
    <row r="1204" spans="1:12" s="120" customFormat="1" ht="30" x14ac:dyDescent="0.25">
      <c r="A1204" s="82" t="s">
        <v>15</v>
      </c>
      <c r="B1204" s="121" t="s">
        <v>463</v>
      </c>
      <c r="C1204" s="6">
        <v>456.48</v>
      </c>
      <c r="D1204" s="172" t="s">
        <v>25</v>
      </c>
      <c r="E1204" s="76"/>
      <c r="F1204" s="52">
        <f t="shared" ref="F1204:F1210" si="108">C1204*E1204</f>
        <v>0</v>
      </c>
      <c r="G1204" s="173"/>
      <c r="H1204" s="187"/>
      <c r="K1204" s="4"/>
      <c r="L1204" s="4"/>
    </row>
    <row r="1205" spans="1:12" s="120" customFormat="1" x14ac:dyDescent="0.25">
      <c r="A1205" s="82" t="s">
        <v>18</v>
      </c>
      <c r="B1205" s="121" t="s">
        <v>464</v>
      </c>
      <c r="C1205" s="6">
        <v>2493.36</v>
      </c>
      <c r="D1205" s="172" t="s">
        <v>25</v>
      </c>
      <c r="E1205" s="76"/>
      <c r="F1205" s="52">
        <f t="shared" si="108"/>
        <v>0</v>
      </c>
      <c r="G1205" s="173"/>
      <c r="H1205" s="187"/>
      <c r="K1205" s="4"/>
      <c r="L1205" s="4"/>
    </row>
    <row r="1206" spans="1:12" s="120" customFormat="1" x14ac:dyDescent="0.25">
      <c r="A1206" s="82" t="s">
        <v>21</v>
      </c>
      <c r="B1206" s="121" t="s">
        <v>465</v>
      </c>
      <c r="C1206" s="6">
        <v>915.92</v>
      </c>
      <c r="D1206" s="172" t="s">
        <v>20</v>
      </c>
      <c r="E1206" s="76"/>
      <c r="F1206" s="52">
        <f t="shared" si="108"/>
        <v>0</v>
      </c>
      <c r="G1206" s="173"/>
      <c r="H1206" s="187"/>
      <c r="K1206" s="4"/>
      <c r="L1206" s="4"/>
    </row>
    <row r="1207" spans="1:12" s="120" customFormat="1" ht="19.5" customHeight="1" x14ac:dyDescent="0.25">
      <c r="A1207" s="360" t="s">
        <v>23</v>
      </c>
      <c r="B1207" s="361" t="s">
        <v>1190</v>
      </c>
      <c r="C1207" s="359">
        <v>392.08</v>
      </c>
      <c r="D1207" s="362" t="s">
        <v>20</v>
      </c>
      <c r="E1207" s="76"/>
      <c r="F1207" s="52">
        <f t="shared" si="108"/>
        <v>0</v>
      </c>
      <c r="G1207" s="173"/>
      <c r="H1207" s="187"/>
      <c r="K1207" s="4"/>
      <c r="L1207" s="4"/>
    </row>
    <row r="1208" spans="1:12" s="120" customFormat="1" ht="33.75" customHeight="1" x14ac:dyDescent="0.25">
      <c r="A1208" s="360" t="s">
        <v>26</v>
      </c>
      <c r="B1208" s="121" t="s">
        <v>466</v>
      </c>
      <c r="C1208" s="6">
        <v>87.22</v>
      </c>
      <c r="D1208" s="172" t="s">
        <v>25</v>
      </c>
      <c r="E1208" s="76"/>
      <c r="F1208" s="52">
        <f t="shared" si="108"/>
        <v>0</v>
      </c>
      <c r="G1208" s="132"/>
      <c r="H1208" s="187"/>
      <c r="K1208" s="4"/>
      <c r="L1208" s="4"/>
    </row>
    <row r="1209" spans="1:12" s="120" customFormat="1" x14ac:dyDescent="0.25">
      <c r="A1209" s="360" t="s">
        <v>29</v>
      </c>
      <c r="B1209" s="361" t="s">
        <v>1191</v>
      </c>
      <c r="C1209" s="359">
        <v>1834.35</v>
      </c>
      <c r="D1209" s="362" t="s">
        <v>25</v>
      </c>
      <c r="E1209" s="76"/>
      <c r="F1209" s="52">
        <f t="shared" si="108"/>
        <v>0</v>
      </c>
      <c r="G1209" s="132"/>
      <c r="H1209" s="187"/>
      <c r="K1209" s="4"/>
      <c r="L1209" s="4"/>
    </row>
    <row r="1210" spans="1:12" s="120" customFormat="1" x14ac:dyDescent="0.25">
      <c r="A1210" s="360" t="s">
        <v>31</v>
      </c>
      <c r="B1210" s="361" t="s">
        <v>1192</v>
      </c>
      <c r="C1210" s="359">
        <v>14</v>
      </c>
      <c r="D1210" s="362" t="s">
        <v>17</v>
      </c>
      <c r="E1210" s="76"/>
      <c r="F1210" s="52">
        <f t="shared" si="108"/>
        <v>0</v>
      </c>
      <c r="G1210" s="132">
        <f>SUM(F1204:F1210)</f>
        <v>0</v>
      </c>
      <c r="H1210" s="187"/>
      <c r="K1210" s="4"/>
      <c r="L1210" s="4"/>
    </row>
    <row r="1211" spans="1:12" s="120" customFormat="1" x14ac:dyDescent="0.25">
      <c r="A1211" s="82"/>
      <c r="B1211" s="121"/>
      <c r="C1211" s="6"/>
      <c r="D1211" s="172"/>
      <c r="E1211" s="76"/>
      <c r="F1211" s="52"/>
      <c r="G1211" s="132"/>
      <c r="H1211" s="187"/>
      <c r="K1211" s="4"/>
      <c r="L1211" s="4"/>
    </row>
    <row r="1212" spans="1:12" s="120" customFormat="1" ht="12" customHeight="1" x14ac:dyDescent="0.25">
      <c r="A1212" s="82"/>
      <c r="C1212" s="99"/>
      <c r="D1212" s="99"/>
      <c r="E1212" s="99"/>
      <c r="F1212" s="99"/>
      <c r="G1212" s="99"/>
      <c r="H1212" s="187"/>
      <c r="K1212" s="4"/>
      <c r="L1212" s="4"/>
    </row>
    <row r="1213" spans="1:12" s="120" customFormat="1" x14ac:dyDescent="0.25">
      <c r="A1213" s="188"/>
      <c r="B1213" s="177" t="s">
        <v>467</v>
      </c>
      <c r="C1213" s="6"/>
      <c r="D1213" s="172"/>
      <c r="E1213" s="76"/>
      <c r="F1213" s="74"/>
      <c r="G1213" s="173"/>
      <c r="H1213" s="187"/>
      <c r="K1213" s="4"/>
      <c r="L1213" s="4"/>
    </row>
    <row r="1214" spans="1:12" s="120" customFormat="1" x14ac:dyDescent="0.25">
      <c r="A1214" s="82" t="s">
        <v>15</v>
      </c>
      <c r="B1214" s="83" t="s">
        <v>468</v>
      </c>
      <c r="C1214" s="6">
        <v>229.11</v>
      </c>
      <c r="D1214" s="172" t="s">
        <v>28</v>
      </c>
      <c r="E1214" s="76"/>
      <c r="F1214" s="52">
        <f t="shared" ref="F1214:F1223" si="109">C1214*E1214</f>
        <v>0</v>
      </c>
      <c r="G1214" s="173"/>
      <c r="H1214" s="187"/>
      <c r="K1214" s="4"/>
      <c r="L1214" s="4"/>
    </row>
    <row r="1215" spans="1:12" s="120" customFormat="1" x14ac:dyDescent="0.25">
      <c r="A1215" s="82" t="s">
        <v>18</v>
      </c>
      <c r="B1215" s="121" t="s">
        <v>469</v>
      </c>
      <c r="C1215" s="6">
        <v>984.82</v>
      </c>
      <c r="D1215" s="172" t="s">
        <v>20</v>
      </c>
      <c r="E1215" s="76"/>
      <c r="F1215" s="52">
        <f t="shared" si="109"/>
        <v>0</v>
      </c>
      <c r="G1215" s="173"/>
      <c r="H1215" s="187"/>
      <c r="K1215" s="4"/>
      <c r="L1215" s="4"/>
    </row>
    <row r="1216" spans="1:12" s="120" customFormat="1" ht="45" x14ac:dyDescent="0.25">
      <c r="A1216" s="82" t="s">
        <v>21</v>
      </c>
      <c r="B1216" s="121" t="s">
        <v>470</v>
      </c>
      <c r="C1216" s="6">
        <v>48.02</v>
      </c>
      <c r="D1216" s="172" t="s">
        <v>25</v>
      </c>
      <c r="E1216" s="76"/>
      <c r="F1216" s="52">
        <f t="shared" si="109"/>
        <v>0</v>
      </c>
      <c r="G1216" s="173"/>
      <c r="H1216" s="187"/>
      <c r="K1216" s="4"/>
      <c r="L1216" s="4"/>
    </row>
    <row r="1217" spans="1:12" s="120" customFormat="1" ht="30" x14ac:dyDescent="0.25">
      <c r="A1217" s="82" t="s">
        <v>23</v>
      </c>
      <c r="B1217" s="121" t="s">
        <v>471</v>
      </c>
      <c r="C1217" s="6">
        <v>4</v>
      </c>
      <c r="D1217" s="172" t="s">
        <v>17</v>
      </c>
      <c r="E1217" s="76"/>
      <c r="F1217" s="52">
        <f t="shared" si="109"/>
        <v>0</v>
      </c>
      <c r="G1217" s="173"/>
      <c r="H1217" s="187"/>
      <c r="K1217" s="4"/>
      <c r="L1217" s="4"/>
    </row>
    <row r="1218" spans="1:12" s="120" customFormat="1" ht="30" x14ac:dyDescent="0.25">
      <c r="A1218" s="82" t="s">
        <v>26</v>
      </c>
      <c r="B1218" s="121" t="s">
        <v>472</v>
      </c>
      <c r="C1218" s="6">
        <v>142</v>
      </c>
      <c r="D1218" s="172" t="s">
        <v>17</v>
      </c>
      <c r="E1218" s="76"/>
      <c r="F1218" s="52">
        <f t="shared" si="109"/>
        <v>0</v>
      </c>
      <c r="G1218" s="173"/>
      <c r="H1218" s="187"/>
      <c r="K1218" s="4"/>
      <c r="L1218" s="4"/>
    </row>
    <row r="1219" spans="1:12" s="120" customFormat="1" ht="30" x14ac:dyDescent="0.25">
      <c r="A1219" s="82" t="s">
        <v>29</v>
      </c>
      <c r="B1219" s="121" t="s">
        <v>473</v>
      </c>
      <c r="C1219" s="6">
        <v>2</v>
      </c>
      <c r="D1219" s="172" t="s">
        <v>17</v>
      </c>
      <c r="E1219" s="76"/>
      <c r="F1219" s="52">
        <f t="shared" si="109"/>
        <v>0</v>
      </c>
      <c r="G1219" s="173"/>
      <c r="H1219" s="187"/>
      <c r="K1219" s="4"/>
      <c r="L1219" s="4"/>
    </row>
    <row r="1220" spans="1:12" s="120" customFormat="1" ht="30" x14ac:dyDescent="0.25">
      <c r="A1220" s="82" t="s">
        <v>31</v>
      </c>
      <c r="B1220" s="121" t="s">
        <v>474</v>
      </c>
      <c r="C1220" s="6">
        <v>4</v>
      </c>
      <c r="D1220" s="172" t="s">
        <v>17</v>
      </c>
      <c r="E1220" s="76"/>
      <c r="F1220" s="52">
        <f t="shared" si="109"/>
        <v>0</v>
      </c>
      <c r="G1220" s="173"/>
      <c r="H1220" s="187"/>
      <c r="K1220" s="4"/>
      <c r="L1220" s="4"/>
    </row>
    <row r="1221" spans="1:12" s="120" customFormat="1" ht="16.5" customHeight="1" x14ac:dyDescent="0.25">
      <c r="A1221" s="82" t="s">
        <v>33</v>
      </c>
      <c r="B1221" s="121" t="s">
        <v>475</v>
      </c>
      <c r="C1221" s="6">
        <v>142</v>
      </c>
      <c r="D1221" s="172" t="s">
        <v>17</v>
      </c>
      <c r="E1221" s="53"/>
      <c r="F1221" s="52">
        <f t="shared" si="109"/>
        <v>0</v>
      </c>
      <c r="G1221" s="173"/>
      <c r="H1221" s="187"/>
      <c r="K1221" s="4"/>
      <c r="L1221" s="4"/>
    </row>
    <row r="1222" spans="1:12" s="120" customFormat="1" x14ac:dyDescent="0.25">
      <c r="A1222" s="82" t="s">
        <v>53</v>
      </c>
      <c r="B1222" s="121" t="s">
        <v>476</v>
      </c>
      <c r="C1222" s="6">
        <v>46</v>
      </c>
      <c r="D1222" s="172" t="s">
        <v>17</v>
      </c>
      <c r="E1222" s="53"/>
      <c r="F1222" s="52">
        <f t="shared" si="109"/>
        <v>0</v>
      </c>
      <c r="G1222" s="173"/>
      <c r="H1222" s="187"/>
      <c r="K1222" s="4"/>
      <c r="L1222" s="4"/>
    </row>
    <row r="1223" spans="1:12" s="120" customFormat="1" x14ac:dyDescent="0.25">
      <c r="A1223" s="82" t="s">
        <v>55</v>
      </c>
      <c r="B1223" s="121" t="s">
        <v>477</v>
      </c>
      <c r="C1223" s="6">
        <v>46</v>
      </c>
      <c r="D1223" s="172" t="s">
        <v>17</v>
      </c>
      <c r="E1223" s="53"/>
      <c r="F1223" s="52">
        <f t="shared" si="109"/>
        <v>0</v>
      </c>
      <c r="G1223" s="132">
        <f>SUM(F1214:F1223)</f>
        <v>0</v>
      </c>
      <c r="H1223" s="187"/>
      <c r="K1223" s="4"/>
      <c r="L1223" s="4"/>
    </row>
    <row r="1224" spans="1:12" s="120" customFormat="1" ht="12" customHeight="1" x14ac:dyDescent="0.25">
      <c r="A1224" s="82"/>
      <c r="C1224" s="99"/>
      <c r="D1224" s="99"/>
      <c r="E1224" s="99"/>
      <c r="F1224" s="99"/>
      <c r="G1224" s="99"/>
      <c r="H1224" s="187"/>
      <c r="K1224" s="4"/>
      <c r="L1224" s="4"/>
    </row>
    <row r="1225" spans="1:12" s="120" customFormat="1" x14ac:dyDescent="0.25">
      <c r="A1225" s="182"/>
      <c r="B1225" s="321" t="s">
        <v>478</v>
      </c>
      <c r="C1225" s="321"/>
      <c r="D1225" s="321"/>
      <c r="E1225" s="321"/>
      <c r="F1225" s="25" t="s">
        <v>36</v>
      </c>
      <c r="G1225" s="60">
        <f>G1223+G1210+G1201</f>
        <v>0</v>
      </c>
      <c r="H1225" s="187"/>
      <c r="K1225" s="4"/>
      <c r="L1225" s="4"/>
    </row>
    <row r="1226" spans="1:12" s="120" customFormat="1" ht="12" customHeight="1" x14ac:dyDescent="0.25">
      <c r="A1226" s="82"/>
      <c r="C1226" s="99"/>
      <c r="D1226" s="99"/>
      <c r="E1226" s="99"/>
      <c r="F1226" s="99"/>
      <c r="G1226" s="99"/>
      <c r="H1226" s="187"/>
      <c r="K1226" s="4"/>
      <c r="L1226" s="4"/>
    </row>
    <row r="1227" spans="1:12" s="120" customFormat="1" x14ac:dyDescent="0.25">
      <c r="A1227" s="188"/>
      <c r="B1227" s="177" t="s">
        <v>479</v>
      </c>
      <c r="C1227" s="6"/>
      <c r="D1227" s="172"/>
      <c r="E1227" s="76"/>
      <c r="F1227" s="74"/>
      <c r="G1227" s="173"/>
      <c r="H1227" s="187"/>
      <c r="K1227" s="4"/>
      <c r="L1227" s="4"/>
    </row>
    <row r="1228" spans="1:12" s="120" customFormat="1" ht="12" customHeight="1" x14ac:dyDescent="0.25">
      <c r="A1228" s="82"/>
      <c r="C1228" s="99"/>
      <c r="D1228" s="99"/>
      <c r="E1228" s="99"/>
      <c r="F1228" s="99"/>
      <c r="G1228" s="99"/>
      <c r="H1228" s="187"/>
      <c r="K1228" s="4"/>
      <c r="L1228" s="4"/>
    </row>
    <row r="1229" spans="1:12" s="120" customFormat="1" x14ac:dyDescent="0.25">
      <c r="A1229" s="188"/>
      <c r="B1229" s="177" t="s">
        <v>480</v>
      </c>
      <c r="C1229" s="6"/>
      <c r="D1229" s="172"/>
      <c r="E1229" s="76"/>
      <c r="F1229" s="74"/>
      <c r="G1229" s="173"/>
      <c r="H1229" s="187"/>
      <c r="K1229" s="4"/>
      <c r="L1229" s="4"/>
    </row>
    <row r="1230" spans="1:12" s="120" customFormat="1" ht="12" customHeight="1" x14ac:dyDescent="0.25">
      <c r="A1230" s="82"/>
      <c r="C1230" s="99"/>
      <c r="D1230" s="99"/>
      <c r="E1230" s="99"/>
      <c r="F1230" s="99"/>
      <c r="G1230" s="99"/>
      <c r="H1230" s="187"/>
      <c r="K1230" s="4"/>
      <c r="L1230" s="4"/>
    </row>
    <row r="1231" spans="1:12" s="120" customFormat="1" x14ac:dyDescent="0.25">
      <c r="A1231" s="188" t="s">
        <v>13</v>
      </c>
      <c r="B1231" s="177" t="s">
        <v>481</v>
      </c>
      <c r="C1231" s="6"/>
      <c r="D1231" s="172"/>
      <c r="E1231" s="76"/>
      <c r="F1231" s="74"/>
      <c r="G1231" s="173"/>
      <c r="H1231" s="187"/>
      <c r="K1231" s="4"/>
      <c r="L1231" s="4"/>
    </row>
    <row r="1232" spans="1:12" s="195" customFormat="1" x14ac:dyDescent="0.25">
      <c r="A1232" s="189" t="s">
        <v>15</v>
      </c>
      <c r="B1232" s="190" t="s">
        <v>482</v>
      </c>
      <c r="C1232" s="191">
        <v>4</v>
      </c>
      <c r="D1232" s="192" t="s">
        <v>483</v>
      </c>
      <c r="E1232" s="123"/>
      <c r="F1232" s="52">
        <f t="shared" ref="F1232:F1236" si="110">C1232*E1232</f>
        <v>0</v>
      </c>
      <c r="G1232" s="193"/>
      <c r="H1232" s="194"/>
      <c r="I1232" s="194"/>
      <c r="J1232" s="194"/>
      <c r="K1232" s="194"/>
    </row>
    <row r="1233" spans="1:12" s="195" customFormat="1" x14ac:dyDescent="0.25">
      <c r="A1233" s="189" t="s">
        <v>18</v>
      </c>
      <c r="B1233" s="190" t="s">
        <v>484</v>
      </c>
      <c r="C1233" s="191">
        <v>4</v>
      </c>
      <c r="D1233" s="192" t="s">
        <v>483</v>
      </c>
      <c r="E1233" s="123"/>
      <c r="F1233" s="52">
        <f t="shared" si="110"/>
        <v>0</v>
      </c>
      <c r="G1233" s="193"/>
      <c r="H1233" s="194"/>
      <c r="I1233" s="194"/>
      <c r="J1233" s="194"/>
      <c r="K1233" s="194"/>
    </row>
    <row r="1234" spans="1:12" s="195" customFormat="1" x14ac:dyDescent="0.25">
      <c r="A1234" s="189" t="s">
        <v>21</v>
      </c>
      <c r="B1234" s="190" t="s">
        <v>485</v>
      </c>
      <c r="C1234" s="191">
        <v>4</v>
      </c>
      <c r="D1234" s="192" t="s">
        <v>483</v>
      </c>
      <c r="E1234" s="123"/>
      <c r="F1234" s="52">
        <f t="shared" si="110"/>
        <v>0</v>
      </c>
      <c r="G1234" s="193"/>
      <c r="H1234" s="194"/>
      <c r="I1234" s="194"/>
      <c r="J1234" s="194"/>
      <c r="K1234" s="194"/>
    </row>
    <row r="1235" spans="1:12" s="195" customFormat="1" x14ac:dyDescent="0.25">
      <c r="A1235" s="189" t="s">
        <v>23</v>
      </c>
      <c r="B1235" s="190" t="s">
        <v>486</v>
      </c>
      <c r="C1235" s="191">
        <v>6</v>
      </c>
      <c r="D1235" s="192" t="s">
        <v>483</v>
      </c>
      <c r="E1235" s="123"/>
      <c r="F1235" s="52">
        <f t="shared" si="110"/>
        <v>0</v>
      </c>
      <c r="G1235" s="193"/>
      <c r="H1235" s="194"/>
      <c r="I1235" s="194"/>
      <c r="J1235" s="194"/>
      <c r="K1235" s="194"/>
    </row>
    <row r="1236" spans="1:12" s="195" customFormat="1" x14ac:dyDescent="0.25">
      <c r="A1236" s="189" t="s">
        <v>26</v>
      </c>
      <c r="B1236" s="190" t="s">
        <v>487</v>
      </c>
      <c r="C1236" s="191">
        <v>2</v>
      </c>
      <c r="D1236" s="192" t="s">
        <v>483</v>
      </c>
      <c r="E1236" s="123"/>
      <c r="F1236" s="52">
        <f t="shared" si="110"/>
        <v>0</v>
      </c>
      <c r="G1236" s="132">
        <f>SUM(F1232:F1236)</f>
        <v>0</v>
      </c>
      <c r="H1236" s="194"/>
      <c r="I1236" s="194"/>
      <c r="J1236" s="194"/>
      <c r="K1236" s="194"/>
    </row>
    <row r="1237" spans="1:12" s="120" customFormat="1" ht="12" customHeight="1" x14ac:dyDescent="0.25">
      <c r="A1237" s="82"/>
      <c r="C1237" s="99"/>
      <c r="D1237" s="99"/>
      <c r="E1237" s="99"/>
      <c r="F1237" s="99"/>
      <c r="G1237" s="99"/>
      <c r="H1237" s="187"/>
      <c r="K1237" s="4"/>
      <c r="L1237" s="4"/>
    </row>
    <row r="1238" spans="1:12" s="120" customFormat="1" x14ac:dyDescent="0.25">
      <c r="A1238" s="188" t="s">
        <v>43</v>
      </c>
      <c r="B1238" s="177" t="s">
        <v>488</v>
      </c>
      <c r="C1238" s="6"/>
      <c r="D1238" s="172"/>
      <c r="E1238" s="76"/>
      <c r="F1238" s="74"/>
      <c r="G1238" s="193"/>
      <c r="H1238" s="187"/>
      <c r="K1238" s="4"/>
      <c r="L1238" s="4"/>
    </row>
    <row r="1239" spans="1:12" s="195" customFormat="1" x14ac:dyDescent="0.25">
      <c r="A1239" s="189" t="s">
        <v>15</v>
      </c>
      <c r="B1239" s="190" t="s">
        <v>489</v>
      </c>
      <c r="C1239" s="191">
        <v>8</v>
      </c>
      <c r="D1239" s="192" t="s">
        <v>483</v>
      </c>
      <c r="E1239" s="123"/>
      <c r="F1239" s="52">
        <f t="shared" ref="F1239:F1241" si="111">C1239*E1239</f>
        <v>0</v>
      </c>
      <c r="G1239" s="193"/>
      <c r="H1239" s="194"/>
      <c r="I1239" s="194"/>
      <c r="J1239" s="194"/>
      <c r="K1239" s="194"/>
    </row>
    <row r="1240" spans="1:12" s="195" customFormat="1" x14ac:dyDescent="0.25">
      <c r="A1240" s="189" t="s">
        <v>18</v>
      </c>
      <c r="B1240" s="190" t="s">
        <v>490</v>
      </c>
      <c r="C1240" s="191">
        <v>2</v>
      </c>
      <c r="D1240" s="192" t="s">
        <v>483</v>
      </c>
      <c r="E1240" s="123"/>
      <c r="F1240" s="52">
        <f t="shared" si="111"/>
        <v>0</v>
      </c>
      <c r="G1240" s="193"/>
      <c r="H1240" s="194"/>
      <c r="I1240" s="194"/>
      <c r="J1240" s="194"/>
      <c r="K1240" s="194"/>
    </row>
    <row r="1241" spans="1:12" s="195" customFormat="1" x14ac:dyDescent="0.25">
      <c r="A1241" s="189" t="s">
        <v>21</v>
      </c>
      <c r="B1241" s="190" t="s">
        <v>491</v>
      </c>
      <c r="C1241" s="191">
        <v>2</v>
      </c>
      <c r="D1241" s="192" t="s">
        <v>483</v>
      </c>
      <c r="E1241" s="123"/>
      <c r="F1241" s="52">
        <f t="shared" si="111"/>
        <v>0</v>
      </c>
      <c r="G1241" s="132">
        <f>SUM(F1239:F1241)</f>
        <v>0</v>
      </c>
      <c r="H1241" s="194"/>
      <c r="I1241" s="194"/>
      <c r="J1241" s="194"/>
      <c r="K1241" s="194"/>
    </row>
    <row r="1242" spans="1:12" s="120" customFormat="1" ht="12" customHeight="1" x14ac:dyDescent="0.25">
      <c r="A1242" s="82"/>
      <c r="C1242" s="99"/>
      <c r="D1242" s="99"/>
      <c r="E1242" s="99"/>
      <c r="F1242" s="99"/>
      <c r="G1242" s="99"/>
      <c r="H1242" s="187"/>
      <c r="K1242" s="4"/>
      <c r="L1242" s="4"/>
    </row>
    <row r="1243" spans="1:12" s="120" customFormat="1" x14ac:dyDescent="0.25">
      <c r="A1243" s="188" t="s">
        <v>133</v>
      </c>
      <c r="B1243" s="177" t="s">
        <v>492</v>
      </c>
      <c r="C1243" s="6"/>
      <c r="D1243" s="172"/>
      <c r="E1243" s="76"/>
      <c r="F1243" s="74"/>
      <c r="G1243" s="193"/>
      <c r="H1243" s="187"/>
      <c r="K1243" s="4"/>
      <c r="L1243" s="4"/>
    </row>
    <row r="1244" spans="1:12" s="195" customFormat="1" x14ac:dyDescent="0.25">
      <c r="A1244" s="189" t="s">
        <v>15</v>
      </c>
      <c r="B1244" s="190" t="s">
        <v>493</v>
      </c>
      <c r="C1244" s="191">
        <v>16</v>
      </c>
      <c r="D1244" s="192" t="s">
        <v>483</v>
      </c>
      <c r="E1244" s="123"/>
      <c r="F1244" s="52">
        <f t="shared" ref="F1244" si="112">C1244*E1244</f>
        <v>0</v>
      </c>
      <c r="G1244" s="132">
        <f>SUM(F1244)</f>
        <v>0</v>
      </c>
      <c r="H1244" s="194"/>
      <c r="I1244" s="194"/>
      <c r="J1244" s="194"/>
      <c r="K1244" s="194"/>
    </row>
    <row r="1245" spans="1:12" s="120" customFormat="1" ht="12" customHeight="1" x14ac:dyDescent="0.25">
      <c r="A1245" s="82"/>
      <c r="C1245" s="99"/>
      <c r="D1245" s="99"/>
      <c r="E1245" s="99"/>
      <c r="F1245" s="99"/>
      <c r="G1245" s="99"/>
      <c r="H1245" s="187"/>
      <c r="K1245" s="4"/>
      <c r="L1245" s="4"/>
    </row>
    <row r="1246" spans="1:12" s="120" customFormat="1" x14ac:dyDescent="0.25">
      <c r="A1246" s="188" t="s">
        <v>141</v>
      </c>
      <c r="B1246" s="177" t="s">
        <v>494</v>
      </c>
      <c r="C1246" s="6"/>
      <c r="D1246" s="172"/>
      <c r="E1246" s="76"/>
      <c r="F1246" s="74"/>
      <c r="G1246" s="193"/>
      <c r="H1246" s="187"/>
      <c r="K1246" s="4"/>
      <c r="L1246" s="4"/>
    </row>
    <row r="1247" spans="1:12" s="195" customFormat="1" x14ac:dyDescent="0.25">
      <c r="A1247" s="189" t="s">
        <v>15</v>
      </c>
      <c r="B1247" s="190" t="s">
        <v>495</v>
      </c>
      <c r="C1247" s="191">
        <v>2</v>
      </c>
      <c r="D1247" s="192" t="s">
        <v>483</v>
      </c>
      <c r="E1247" s="123"/>
      <c r="F1247" s="52">
        <f t="shared" ref="F1247:F1260" si="113">C1247*E1247</f>
        <v>0</v>
      </c>
      <c r="G1247" s="193"/>
      <c r="H1247" s="194"/>
      <c r="I1247" s="194"/>
      <c r="J1247" s="194"/>
      <c r="K1247" s="194"/>
    </row>
    <row r="1248" spans="1:12" s="195" customFormat="1" x14ac:dyDescent="0.25">
      <c r="A1248" s="189" t="s">
        <v>18</v>
      </c>
      <c r="B1248" s="190" t="s">
        <v>496</v>
      </c>
      <c r="C1248" s="191">
        <v>2</v>
      </c>
      <c r="D1248" s="192" t="s">
        <v>483</v>
      </c>
      <c r="E1248" s="123"/>
      <c r="F1248" s="52">
        <f t="shared" si="113"/>
        <v>0</v>
      </c>
      <c r="G1248" s="193"/>
      <c r="H1248" s="194"/>
      <c r="I1248" s="194"/>
      <c r="J1248" s="194"/>
      <c r="K1248" s="194"/>
    </row>
    <row r="1249" spans="1:12" s="195" customFormat="1" x14ac:dyDescent="0.25">
      <c r="A1249" s="189" t="s">
        <v>21</v>
      </c>
      <c r="B1249" s="190" t="s">
        <v>497</v>
      </c>
      <c r="C1249" s="191">
        <v>2</v>
      </c>
      <c r="D1249" s="192" t="s">
        <v>483</v>
      </c>
      <c r="E1249" s="123"/>
      <c r="F1249" s="52">
        <f t="shared" si="113"/>
        <v>0</v>
      </c>
      <c r="G1249" s="193"/>
      <c r="H1249" s="194"/>
      <c r="I1249" s="194"/>
      <c r="J1249" s="194"/>
      <c r="K1249" s="194"/>
    </row>
    <row r="1250" spans="1:12" s="195" customFormat="1" x14ac:dyDescent="0.25">
      <c r="A1250" s="189" t="s">
        <v>23</v>
      </c>
      <c r="B1250" s="190" t="s">
        <v>498</v>
      </c>
      <c r="C1250" s="191">
        <v>2</v>
      </c>
      <c r="D1250" s="192" t="s">
        <v>483</v>
      </c>
      <c r="E1250" s="123"/>
      <c r="F1250" s="52">
        <f t="shared" si="113"/>
        <v>0</v>
      </c>
      <c r="G1250" s="193"/>
      <c r="H1250" s="194"/>
      <c r="I1250" s="194"/>
      <c r="J1250" s="194"/>
      <c r="K1250" s="194"/>
    </row>
    <row r="1251" spans="1:12" s="195" customFormat="1" x14ac:dyDescent="0.25">
      <c r="A1251" s="189" t="s">
        <v>26</v>
      </c>
      <c r="B1251" s="190" t="s">
        <v>499</v>
      </c>
      <c r="C1251" s="191">
        <v>2</v>
      </c>
      <c r="D1251" s="192" t="s">
        <v>483</v>
      </c>
      <c r="E1251" s="123"/>
      <c r="F1251" s="52">
        <f t="shared" si="113"/>
        <v>0</v>
      </c>
      <c r="G1251" s="193"/>
      <c r="H1251" s="194"/>
      <c r="I1251" s="194"/>
      <c r="J1251" s="194"/>
      <c r="K1251" s="194"/>
    </row>
    <row r="1252" spans="1:12" s="195" customFormat="1" x14ac:dyDescent="0.25">
      <c r="A1252" s="189" t="s">
        <v>29</v>
      </c>
      <c r="B1252" s="190" t="s">
        <v>500</v>
      </c>
      <c r="C1252" s="191">
        <v>2</v>
      </c>
      <c r="D1252" s="192" t="s">
        <v>483</v>
      </c>
      <c r="E1252" s="123"/>
      <c r="F1252" s="52">
        <f t="shared" si="113"/>
        <v>0</v>
      </c>
      <c r="G1252" s="193"/>
      <c r="H1252" s="194"/>
      <c r="I1252" s="194"/>
      <c r="J1252" s="194"/>
      <c r="K1252" s="194"/>
    </row>
    <row r="1253" spans="1:12" s="195" customFormat="1" x14ac:dyDescent="0.25">
      <c r="A1253" s="189" t="s">
        <v>31</v>
      </c>
      <c r="B1253" s="190" t="s">
        <v>501</v>
      </c>
      <c r="C1253" s="191">
        <v>2</v>
      </c>
      <c r="D1253" s="192" t="s">
        <v>483</v>
      </c>
      <c r="E1253" s="123"/>
      <c r="F1253" s="52">
        <f t="shared" si="113"/>
        <v>0</v>
      </c>
      <c r="G1253" s="193"/>
      <c r="H1253" s="194"/>
      <c r="I1253" s="194"/>
      <c r="J1253" s="194"/>
      <c r="K1253" s="194"/>
    </row>
    <row r="1254" spans="1:12" s="195" customFormat="1" x14ac:dyDescent="0.25">
      <c r="A1254" s="189" t="s">
        <v>33</v>
      </c>
      <c r="B1254" s="190" t="s">
        <v>502</v>
      </c>
      <c r="C1254" s="191">
        <v>2</v>
      </c>
      <c r="D1254" s="192" t="s">
        <v>483</v>
      </c>
      <c r="E1254" s="123"/>
      <c r="F1254" s="52">
        <f t="shared" si="113"/>
        <v>0</v>
      </c>
      <c r="G1254" s="193"/>
      <c r="H1254" s="194"/>
      <c r="I1254" s="194"/>
      <c r="J1254" s="194"/>
      <c r="K1254" s="194"/>
    </row>
    <row r="1255" spans="1:12" s="195" customFormat="1" x14ac:dyDescent="0.25">
      <c r="A1255" s="189" t="s">
        <v>53</v>
      </c>
      <c r="B1255" s="190" t="s">
        <v>503</v>
      </c>
      <c r="C1255" s="191">
        <v>2</v>
      </c>
      <c r="D1255" s="192" t="s">
        <v>483</v>
      </c>
      <c r="E1255" s="123"/>
      <c r="F1255" s="52">
        <f t="shared" si="113"/>
        <v>0</v>
      </c>
      <c r="G1255" s="193"/>
      <c r="H1255" s="194"/>
      <c r="I1255" s="194"/>
      <c r="J1255" s="194"/>
      <c r="K1255" s="194"/>
    </row>
    <row r="1256" spans="1:12" s="195" customFormat="1" x14ac:dyDescent="0.25">
      <c r="A1256" s="189" t="s">
        <v>55</v>
      </c>
      <c r="B1256" s="190" t="s">
        <v>504</v>
      </c>
      <c r="C1256" s="191">
        <v>2</v>
      </c>
      <c r="D1256" s="192" t="s">
        <v>483</v>
      </c>
      <c r="E1256" s="123"/>
      <c r="F1256" s="52">
        <f t="shared" si="113"/>
        <v>0</v>
      </c>
      <c r="G1256" s="193"/>
      <c r="H1256" s="194"/>
      <c r="I1256" s="194"/>
      <c r="J1256" s="194"/>
      <c r="K1256" s="194"/>
    </row>
    <row r="1257" spans="1:12" s="195" customFormat="1" x14ac:dyDescent="0.25">
      <c r="A1257" s="189" t="s">
        <v>57</v>
      </c>
      <c r="B1257" s="190" t="s">
        <v>505</v>
      </c>
      <c r="C1257" s="191">
        <v>2</v>
      </c>
      <c r="D1257" s="192" t="s">
        <v>483</v>
      </c>
      <c r="E1257" s="123"/>
      <c r="F1257" s="52">
        <f t="shared" si="113"/>
        <v>0</v>
      </c>
      <c r="G1257" s="193"/>
      <c r="H1257" s="194"/>
      <c r="I1257" s="194"/>
      <c r="J1257" s="194"/>
      <c r="K1257" s="194"/>
    </row>
    <row r="1258" spans="1:12" s="195" customFormat="1" x14ac:dyDescent="0.25">
      <c r="A1258" s="189" t="s">
        <v>59</v>
      </c>
      <c r="B1258" s="190" t="s">
        <v>506</v>
      </c>
      <c r="C1258" s="191">
        <v>2</v>
      </c>
      <c r="D1258" s="192" t="s">
        <v>483</v>
      </c>
      <c r="E1258" s="123"/>
      <c r="F1258" s="52">
        <f t="shared" si="113"/>
        <v>0</v>
      </c>
      <c r="G1258" s="193"/>
      <c r="H1258" s="194"/>
      <c r="I1258" s="194"/>
      <c r="J1258" s="194"/>
      <c r="K1258" s="194"/>
    </row>
    <row r="1259" spans="1:12" s="195" customFormat="1" x14ac:dyDescent="0.25">
      <c r="A1259" s="189" t="s">
        <v>61</v>
      </c>
      <c r="B1259" s="190" t="s">
        <v>507</v>
      </c>
      <c r="C1259" s="191">
        <v>2</v>
      </c>
      <c r="D1259" s="192" t="s">
        <v>483</v>
      </c>
      <c r="E1259" s="123"/>
      <c r="F1259" s="52">
        <f t="shared" si="113"/>
        <v>0</v>
      </c>
      <c r="G1259" s="193"/>
      <c r="H1259" s="194"/>
      <c r="I1259" s="194"/>
      <c r="J1259" s="194"/>
      <c r="K1259" s="194"/>
    </row>
    <row r="1260" spans="1:12" s="195" customFormat="1" x14ac:dyDescent="0.25">
      <c r="A1260" s="189" t="s">
        <v>63</v>
      </c>
      <c r="B1260" s="190" t="s">
        <v>508</v>
      </c>
      <c r="C1260" s="191">
        <v>16</v>
      </c>
      <c r="D1260" s="192" t="s">
        <v>483</v>
      </c>
      <c r="E1260" s="123"/>
      <c r="F1260" s="52">
        <f t="shared" si="113"/>
        <v>0</v>
      </c>
      <c r="G1260" s="132">
        <f>SUM(F1247:F1260)</f>
        <v>0</v>
      </c>
      <c r="H1260" s="194"/>
      <c r="I1260" s="194"/>
      <c r="J1260" s="194"/>
      <c r="K1260" s="194"/>
    </row>
    <row r="1261" spans="1:12" s="120" customFormat="1" ht="12" customHeight="1" x14ac:dyDescent="0.25">
      <c r="A1261" s="82"/>
      <c r="C1261" s="99"/>
      <c r="D1261" s="99"/>
      <c r="E1261" s="99"/>
      <c r="F1261" s="99"/>
      <c r="G1261" s="99"/>
      <c r="H1261" s="187"/>
      <c r="K1261" s="4"/>
      <c r="L1261" s="4"/>
    </row>
    <row r="1262" spans="1:12" s="120" customFormat="1" x14ac:dyDescent="0.25">
      <c r="A1262" s="188" t="s">
        <v>153</v>
      </c>
      <c r="B1262" s="177" t="s">
        <v>509</v>
      </c>
      <c r="C1262" s="6"/>
      <c r="D1262" s="172"/>
      <c r="E1262" s="76"/>
      <c r="F1262" s="74"/>
      <c r="G1262" s="193"/>
      <c r="H1262" s="187"/>
      <c r="K1262" s="4"/>
      <c r="L1262" s="4"/>
    </row>
    <row r="1263" spans="1:12" s="195" customFormat="1" x14ac:dyDescent="0.25">
      <c r="A1263" s="189" t="s">
        <v>15</v>
      </c>
      <c r="B1263" s="190" t="s">
        <v>510</v>
      </c>
      <c r="C1263" s="191">
        <v>200</v>
      </c>
      <c r="D1263" s="192" t="s">
        <v>483</v>
      </c>
      <c r="E1263" s="123"/>
      <c r="F1263" s="52">
        <f t="shared" ref="F1263" si="114">C1263*E1263</f>
        <v>0</v>
      </c>
      <c r="G1263" s="132">
        <f>SUM(F1263)</f>
        <v>0</v>
      </c>
      <c r="H1263" s="194"/>
      <c r="I1263" s="194"/>
      <c r="J1263" s="194"/>
      <c r="K1263" s="194"/>
    </row>
    <row r="1264" spans="1:12" s="120" customFormat="1" ht="12" customHeight="1" x14ac:dyDescent="0.25">
      <c r="A1264" s="82"/>
      <c r="C1264" s="99"/>
      <c r="D1264" s="99"/>
      <c r="E1264" s="99"/>
      <c r="F1264" s="99"/>
      <c r="G1264" s="99"/>
      <c r="H1264" s="187"/>
      <c r="K1264" s="4"/>
      <c r="L1264" s="4"/>
    </row>
    <row r="1265" spans="1:12" s="120" customFormat="1" x14ac:dyDescent="0.25">
      <c r="A1265" s="188" t="s">
        <v>158</v>
      </c>
      <c r="B1265" s="177" t="s">
        <v>511</v>
      </c>
      <c r="C1265" s="6"/>
      <c r="D1265" s="172"/>
      <c r="E1265" s="76"/>
      <c r="F1265" s="74"/>
      <c r="G1265" s="193"/>
      <c r="H1265" s="187"/>
      <c r="K1265" s="4"/>
      <c r="L1265" s="4"/>
    </row>
    <row r="1266" spans="1:12" s="195" customFormat="1" x14ac:dyDescent="0.25">
      <c r="A1266" s="189" t="s">
        <v>15</v>
      </c>
      <c r="B1266" s="190" t="s">
        <v>512</v>
      </c>
      <c r="C1266" s="191">
        <v>166</v>
      </c>
      <c r="D1266" s="192" t="s">
        <v>483</v>
      </c>
      <c r="E1266" s="123"/>
      <c r="F1266" s="52">
        <f t="shared" ref="F1266:F1269" si="115">C1266*E1266</f>
        <v>0</v>
      </c>
      <c r="G1266" s="193"/>
      <c r="H1266" s="194"/>
      <c r="I1266" s="194"/>
      <c r="J1266" s="194"/>
      <c r="K1266" s="194"/>
    </row>
    <row r="1267" spans="1:12" s="195" customFormat="1" x14ac:dyDescent="0.25">
      <c r="A1267" s="189" t="s">
        <v>18</v>
      </c>
      <c r="B1267" s="190" t="s">
        <v>513</v>
      </c>
      <c r="C1267" s="191">
        <v>182</v>
      </c>
      <c r="D1267" s="192" t="s">
        <v>483</v>
      </c>
      <c r="E1267" s="123"/>
      <c r="F1267" s="52">
        <f t="shared" si="115"/>
        <v>0</v>
      </c>
      <c r="G1267" s="193"/>
      <c r="H1267" s="194"/>
      <c r="I1267" s="194"/>
      <c r="J1267" s="194"/>
      <c r="K1267" s="194"/>
    </row>
    <row r="1268" spans="1:12" s="195" customFormat="1" x14ac:dyDescent="0.25">
      <c r="A1268" s="189" t="s">
        <v>21</v>
      </c>
      <c r="B1268" s="190" t="s">
        <v>514</v>
      </c>
      <c r="C1268" s="191">
        <v>1392</v>
      </c>
      <c r="D1268" s="192" t="s">
        <v>483</v>
      </c>
      <c r="E1268" s="123"/>
      <c r="F1268" s="52">
        <f t="shared" si="115"/>
        <v>0</v>
      </c>
      <c r="G1268" s="193"/>
      <c r="H1268" s="194"/>
      <c r="I1268" s="194"/>
      <c r="J1268" s="194"/>
      <c r="K1268" s="194"/>
    </row>
    <row r="1269" spans="1:12" s="195" customFormat="1" x14ac:dyDescent="0.25">
      <c r="A1269" s="189" t="s">
        <v>23</v>
      </c>
      <c r="B1269" s="190" t="s">
        <v>515</v>
      </c>
      <c r="C1269" s="191">
        <v>2784</v>
      </c>
      <c r="D1269" s="192" t="s">
        <v>483</v>
      </c>
      <c r="E1269" s="123"/>
      <c r="F1269" s="52">
        <f t="shared" si="115"/>
        <v>0</v>
      </c>
      <c r="G1269" s="132">
        <f>SUM(F1266:F1269)</f>
        <v>0</v>
      </c>
      <c r="H1269" s="194"/>
      <c r="I1269" s="194"/>
      <c r="J1269" s="194"/>
      <c r="K1269" s="194"/>
    </row>
    <row r="1270" spans="1:12" s="120" customFormat="1" ht="12" customHeight="1" x14ac:dyDescent="0.25">
      <c r="A1270" s="82"/>
      <c r="C1270" s="99"/>
      <c r="D1270" s="99"/>
      <c r="E1270" s="99"/>
      <c r="F1270" s="99"/>
      <c r="G1270" s="99"/>
      <c r="H1270" s="187"/>
      <c r="K1270" s="4"/>
      <c r="L1270" s="4"/>
    </row>
    <row r="1271" spans="1:12" s="120" customFormat="1" x14ac:dyDescent="0.25">
      <c r="A1271" s="188" t="s">
        <v>162</v>
      </c>
      <c r="B1271" s="177" t="s">
        <v>516</v>
      </c>
      <c r="C1271" s="6"/>
      <c r="D1271" s="172"/>
      <c r="E1271" s="76"/>
      <c r="F1271" s="74"/>
      <c r="G1271" s="193"/>
      <c r="H1271" s="187"/>
      <c r="K1271" s="4"/>
      <c r="L1271" s="4"/>
    </row>
    <row r="1272" spans="1:12" s="195" customFormat="1" x14ac:dyDescent="0.25">
      <c r="A1272" s="189" t="s">
        <v>15</v>
      </c>
      <c r="B1272" s="190" t="s">
        <v>517</v>
      </c>
      <c r="C1272" s="191">
        <v>8</v>
      </c>
      <c r="D1272" s="192" t="s">
        <v>483</v>
      </c>
      <c r="E1272" s="123"/>
      <c r="F1272" s="52">
        <f t="shared" ref="F1272:F1283" si="116">C1272*E1272</f>
        <v>0</v>
      </c>
      <c r="G1272" s="193"/>
      <c r="H1272" s="194"/>
      <c r="I1272" s="194"/>
      <c r="J1272" s="194"/>
      <c r="K1272" s="194"/>
    </row>
    <row r="1273" spans="1:12" s="195" customFormat="1" x14ac:dyDescent="0.25">
      <c r="A1273" s="189" t="s">
        <v>18</v>
      </c>
      <c r="B1273" s="190" t="s">
        <v>518</v>
      </c>
      <c r="C1273" s="191">
        <v>4</v>
      </c>
      <c r="D1273" s="192" t="s">
        <v>483</v>
      </c>
      <c r="E1273" s="123"/>
      <c r="F1273" s="52">
        <f t="shared" si="116"/>
        <v>0</v>
      </c>
      <c r="G1273" s="193"/>
      <c r="H1273" s="194"/>
      <c r="I1273" s="194"/>
      <c r="J1273" s="194"/>
      <c r="K1273" s="194"/>
    </row>
    <row r="1274" spans="1:12" s="195" customFormat="1" x14ac:dyDescent="0.25">
      <c r="A1274" s="189" t="s">
        <v>21</v>
      </c>
      <c r="B1274" s="190" t="s">
        <v>519</v>
      </c>
      <c r="C1274" s="191">
        <v>4</v>
      </c>
      <c r="D1274" s="192" t="s">
        <v>483</v>
      </c>
      <c r="E1274" s="123"/>
      <c r="F1274" s="52">
        <f t="shared" si="116"/>
        <v>0</v>
      </c>
      <c r="G1274" s="193"/>
      <c r="H1274" s="194"/>
      <c r="I1274" s="194"/>
      <c r="J1274" s="194"/>
      <c r="K1274" s="194"/>
    </row>
    <row r="1275" spans="1:12" s="195" customFormat="1" x14ac:dyDescent="0.25">
      <c r="A1275" s="189" t="s">
        <v>23</v>
      </c>
      <c r="B1275" s="190" t="s">
        <v>520</v>
      </c>
      <c r="C1275" s="191">
        <v>4</v>
      </c>
      <c r="D1275" s="192" t="s">
        <v>483</v>
      </c>
      <c r="E1275" s="123"/>
      <c r="F1275" s="52">
        <f t="shared" si="116"/>
        <v>0</v>
      </c>
      <c r="G1275" s="193"/>
      <c r="H1275" s="194"/>
      <c r="I1275" s="194"/>
      <c r="J1275" s="194"/>
      <c r="K1275" s="194"/>
    </row>
    <row r="1276" spans="1:12" s="195" customFormat="1" x14ac:dyDescent="0.25">
      <c r="A1276" s="189" t="s">
        <v>26</v>
      </c>
      <c r="B1276" s="190" t="s">
        <v>521</v>
      </c>
      <c r="C1276" s="191">
        <v>4</v>
      </c>
      <c r="D1276" s="192" t="s">
        <v>483</v>
      </c>
      <c r="E1276" s="123"/>
      <c r="F1276" s="52">
        <f t="shared" si="116"/>
        <v>0</v>
      </c>
      <c r="G1276" s="193"/>
      <c r="H1276" s="194"/>
      <c r="I1276" s="194"/>
      <c r="J1276" s="194"/>
      <c r="K1276" s="194"/>
    </row>
    <row r="1277" spans="1:12" s="195" customFormat="1" x14ac:dyDescent="0.25">
      <c r="A1277" s="189" t="s">
        <v>29</v>
      </c>
      <c r="B1277" s="190" t="s">
        <v>522</v>
      </c>
      <c r="C1277" s="191">
        <v>4</v>
      </c>
      <c r="D1277" s="192" t="s">
        <v>483</v>
      </c>
      <c r="E1277" s="123"/>
      <c r="F1277" s="52">
        <f t="shared" si="116"/>
        <v>0</v>
      </c>
      <c r="G1277" s="193"/>
      <c r="H1277" s="194"/>
      <c r="I1277" s="194"/>
      <c r="J1277" s="194"/>
      <c r="K1277" s="194"/>
    </row>
    <row r="1278" spans="1:12" s="195" customFormat="1" x14ac:dyDescent="0.25">
      <c r="A1278" s="189" t="s">
        <v>31</v>
      </c>
      <c r="B1278" s="190" t="s">
        <v>523</v>
      </c>
      <c r="C1278" s="191">
        <v>4</v>
      </c>
      <c r="D1278" s="192" t="s">
        <v>483</v>
      </c>
      <c r="E1278" s="123"/>
      <c r="F1278" s="52">
        <f t="shared" si="116"/>
        <v>0</v>
      </c>
      <c r="G1278" s="193"/>
      <c r="H1278" s="194"/>
      <c r="I1278" s="194"/>
      <c r="J1278" s="194"/>
      <c r="K1278" s="194"/>
    </row>
    <row r="1279" spans="1:12" s="195" customFormat="1" x14ac:dyDescent="0.25">
      <c r="A1279" s="189" t="s">
        <v>33</v>
      </c>
      <c r="B1279" s="190" t="s">
        <v>524</v>
      </c>
      <c r="C1279" s="191">
        <v>4</v>
      </c>
      <c r="D1279" s="192" t="s">
        <v>483</v>
      </c>
      <c r="E1279" s="123"/>
      <c r="F1279" s="52">
        <f t="shared" si="116"/>
        <v>0</v>
      </c>
      <c r="G1279" s="193"/>
      <c r="H1279" s="194"/>
      <c r="I1279" s="194"/>
      <c r="J1279" s="194"/>
      <c r="K1279" s="194"/>
    </row>
    <row r="1280" spans="1:12" s="195" customFormat="1" x14ac:dyDescent="0.25">
      <c r="A1280" s="189" t="s">
        <v>53</v>
      </c>
      <c r="B1280" s="190" t="s">
        <v>525</v>
      </c>
      <c r="C1280" s="191">
        <v>4</v>
      </c>
      <c r="D1280" s="192" t="s">
        <v>483</v>
      </c>
      <c r="E1280" s="123"/>
      <c r="F1280" s="52">
        <f t="shared" si="116"/>
        <v>0</v>
      </c>
      <c r="G1280" s="193"/>
      <c r="H1280" s="194"/>
      <c r="I1280" s="194"/>
      <c r="J1280" s="194"/>
      <c r="K1280" s="194"/>
    </row>
    <row r="1281" spans="1:12" s="195" customFormat="1" x14ac:dyDescent="0.25">
      <c r="A1281" s="189" t="s">
        <v>55</v>
      </c>
      <c r="B1281" s="190" t="s">
        <v>526</v>
      </c>
      <c r="C1281" s="191">
        <v>4</v>
      </c>
      <c r="D1281" s="192" t="s">
        <v>483</v>
      </c>
      <c r="E1281" s="123"/>
      <c r="F1281" s="52">
        <f t="shared" si="116"/>
        <v>0</v>
      </c>
      <c r="G1281" s="193"/>
      <c r="H1281" s="194"/>
      <c r="I1281" s="194"/>
      <c r="J1281" s="194"/>
      <c r="K1281" s="194"/>
    </row>
    <row r="1282" spans="1:12" s="195" customFormat="1" x14ac:dyDescent="0.25">
      <c r="A1282" s="189" t="s">
        <v>57</v>
      </c>
      <c r="B1282" s="190" t="s">
        <v>514</v>
      </c>
      <c r="C1282" s="191">
        <v>176</v>
      </c>
      <c r="D1282" s="192" t="s">
        <v>483</v>
      </c>
      <c r="E1282" s="123"/>
      <c r="F1282" s="52">
        <f t="shared" si="116"/>
        <v>0</v>
      </c>
      <c r="G1282" s="193"/>
      <c r="H1282" s="194"/>
      <c r="I1282" s="194"/>
      <c r="J1282" s="194"/>
      <c r="K1282" s="194"/>
    </row>
    <row r="1283" spans="1:12" s="195" customFormat="1" x14ac:dyDescent="0.25">
      <c r="A1283" s="189" t="s">
        <v>59</v>
      </c>
      <c r="B1283" s="190" t="s">
        <v>515</v>
      </c>
      <c r="C1283" s="191">
        <v>352</v>
      </c>
      <c r="D1283" s="192" t="s">
        <v>483</v>
      </c>
      <c r="E1283" s="123"/>
      <c r="F1283" s="52">
        <f t="shared" si="116"/>
        <v>0</v>
      </c>
      <c r="G1283" s="132">
        <f>SUM(F1272:F1283)</f>
        <v>0</v>
      </c>
      <c r="H1283" s="194"/>
      <c r="I1283" s="194"/>
      <c r="J1283" s="194"/>
      <c r="K1283" s="194"/>
    </row>
    <row r="1284" spans="1:12" s="120" customFormat="1" ht="12" customHeight="1" x14ac:dyDescent="0.25">
      <c r="A1284" s="82"/>
      <c r="C1284" s="99"/>
      <c r="D1284" s="99"/>
      <c r="E1284" s="99"/>
      <c r="F1284" s="99"/>
      <c r="G1284" s="99"/>
      <c r="H1284" s="187"/>
      <c r="K1284" s="4"/>
      <c r="L1284" s="4"/>
    </row>
    <row r="1285" spans="1:12" s="120" customFormat="1" x14ac:dyDescent="0.25">
      <c r="A1285" s="188" t="s">
        <v>172</v>
      </c>
      <c r="B1285" s="177" t="s">
        <v>527</v>
      </c>
      <c r="C1285" s="6"/>
      <c r="D1285" s="172"/>
      <c r="E1285" s="76"/>
      <c r="F1285" s="74"/>
      <c r="G1285" s="193"/>
      <c r="H1285" s="187"/>
      <c r="K1285" s="4"/>
      <c r="L1285" s="4"/>
    </row>
    <row r="1286" spans="1:12" s="195" customFormat="1" x14ac:dyDescent="0.25">
      <c r="A1286" s="189" t="s">
        <v>15</v>
      </c>
      <c r="B1286" s="190" t="s">
        <v>528</v>
      </c>
      <c r="C1286" s="191">
        <v>4</v>
      </c>
      <c r="D1286" s="192" t="s">
        <v>483</v>
      </c>
      <c r="E1286" s="123"/>
      <c r="F1286" s="52">
        <f t="shared" ref="F1286:F1288" si="117">C1286*E1286</f>
        <v>0</v>
      </c>
      <c r="G1286" s="193"/>
      <c r="H1286" s="194"/>
      <c r="I1286" s="194"/>
      <c r="J1286" s="194"/>
      <c r="K1286" s="194"/>
    </row>
    <row r="1287" spans="1:12" s="195" customFormat="1" x14ac:dyDescent="0.25">
      <c r="A1287" s="189" t="s">
        <v>18</v>
      </c>
      <c r="B1287" s="190" t="s">
        <v>529</v>
      </c>
      <c r="C1287" s="191">
        <v>8</v>
      </c>
      <c r="D1287" s="192" t="s">
        <v>483</v>
      </c>
      <c r="E1287" s="123"/>
      <c r="F1287" s="52">
        <f t="shared" si="117"/>
        <v>0</v>
      </c>
      <c r="G1287" s="193"/>
      <c r="H1287" s="194"/>
      <c r="I1287" s="194"/>
      <c r="J1287" s="194"/>
      <c r="K1287" s="194"/>
    </row>
    <row r="1288" spans="1:12" s="195" customFormat="1" x14ac:dyDescent="0.25">
      <c r="A1288" s="189" t="s">
        <v>21</v>
      </c>
      <c r="B1288" s="190" t="s">
        <v>530</v>
      </c>
      <c r="C1288" s="191">
        <v>8</v>
      </c>
      <c r="D1288" s="192" t="s">
        <v>483</v>
      </c>
      <c r="E1288" s="123"/>
      <c r="F1288" s="52">
        <f t="shared" si="117"/>
        <v>0</v>
      </c>
      <c r="G1288" s="132">
        <f>SUM(F1286:F1288)</f>
        <v>0</v>
      </c>
      <c r="H1288" s="194"/>
      <c r="I1288" s="194"/>
      <c r="J1288" s="194"/>
      <c r="K1288" s="194"/>
    </row>
    <row r="1289" spans="1:12" s="120" customFormat="1" ht="12" customHeight="1" x14ac:dyDescent="0.25">
      <c r="A1289" s="82"/>
      <c r="C1289" s="99"/>
      <c r="D1289" s="99"/>
      <c r="E1289" s="99"/>
      <c r="F1289" s="99"/>
      <c r="G1289" s="99"/>
      <c r="H1289" s="187"/>
      <c r="K1289" s="4"/>
      <c r="L1289" s="4"/>
    </row>
    <row r="1290" spans="1:12" s="120" customFormat="1" x14ac:dyDescent="0.25">
      <c r="A1290" s="188" t="s">
        <v>181</v>
      </c>
      <c r="B1290" s="177" t="s">
        <v>531</v>
      </c>
      <c r="C1290" s="6"/>
      <c r="D1290" s="172"/>
      <c r="E1290" s="76"/>
      <c r="F1290" s="74"/>
      <c r="G1290" s="193"/>
      <c r="H1290" s="187"/>
      <c r="K1290" s="4"/>
      <c r="L1290" s="4"/>
    </row>
    <row r="1291" spans="1:12" s="195" customFormat="1" x14ac:dyDescent="0.25">
      <c r="A1291" s="189" t="s">
        <v>15</v>
      </c>
      <c r="B1291" s="190" t="s">
        <v>532</v>
      </c>
      <c r="C1291" s="191">
        <v>2</v>
      </c>
      <c r="D1291" s="192" t="s">
        <v>483</v>
      </c>
      <c r="E1291" s="123"/>
      <c r="F1291" s="52">
        <f t="shared" ref="F1291" si="118">C1291*E1291</f>
        <v>0</v>
      </c>
      <c r="G1291" s="132">
        <f>SUM(F1291)</f>
        <v>0</v>
      </c>
      <c r="H1291" s="194"/>
      <c r="I1291" s="194"/>
      <c r="J1291" s="194"/>
      <c r="K1291" s="194"/>
    </row>
    <row r="1292" spans="1:12" s="120" customFormat="1" ht="12" customHeight="1" x14ac:dyDescent="0.25">
      <c r="A1292" s="82"/>
      <c r="C1292" s="99"/>
      <c r="D1292" s="99"/>
      <c r="E1292" s="99"/>
      <c r="F1292" s="99"/>
      <c r="G1292" s="99"/>
      <c r="H1292" s="187"/>
      <c r="K1292" s="4"/>
      <c r="L1292" s="4"/>
    </row>
    <row r="1293" spans="1:12" s="120" customFormat="1" x14ac:dyDescent="0.25">
      <c r="A1293" s="188" t="s">
        <v>184</v>
      </c>
      <c r="B1293" s="177" t="s">
        <v>533</v>
      </c>
      <c r="C1293" s="6"/>
      <c r="D1293" s="172"/>
      <c r="E1293" s="76"/>
      <c r="F1293" s="74"/>
      <c r="G1293" s="193"/>
      <c r="H1293" s="187"/>
      <c r="K1293" s="4"/>
      <c r="L1293" s="4"/>
    </row>
    <row r="1294" spans="1:12" s="195" customFormat="1" x14ac:dyDescent="0.25">
      <c r="A1294" s="189" t="s">
        <v>15</v>
      </c>
      <c r="B1294" s="190" t="s">
        <v>534</v>
      </c>
      <c r="C1294" s="191"/>
      <c r="D1294" s="192"/>
      <c r="E1294" s="123"/>
      <c r="F1294" s="74"/>
      <c r="G1294" s="193"/>
      <c r="H1294" s="194"/>
      <c r="I1294" s="194"/>
      <c r="J1294" s="194"/>
      <c r="K1294" s="194"/>
    </row>
    <row r="1295" spans="1:12" s="195" customFormat="1" x14ac:dyDescent="0.25">
      <c r="A1295" s="189" t="s">
        <v>18</v>
      </c>
      <c r="B1295" s="190" t="s">
        <v>535</v>
      </c>
      <c r="C1295" s="191">
        <v>2</v>
      </c>
      <c r="D1295" s="192" t="s">
        <v>483</v>
      </c>
      <c r="E1295" s="123"/>
      <c r="F1295" s="52">
        <f t="shared" ref="F1295:F1297" si="119">C1295*E1295</f>
        <v>0</v>
      </c>
      <c r="G1295" s="193"/>
      <c r="H1295" s="194"/>
      <c r="I1295" s="194"/>
      <c r="J1295" s="194"/>
      <c r="K1295" s="194"/>
    </row>
    <row r="1296" spans="1:12" s="195" customFormat="1" x14ac:dyDescent="0.25">
      <c r="A1296" s="189" t="s">
        <v>21</v>
      </c>
      <c r="B1296" s="190" t="s">
        <v>536</v>
      </c>
      <c r="C1296" s="191">
        <v>4</v>
      </c>
      <c r="D1296" s="192" t="s">
        <v>483</v>
      </c>
      <c r="E1296" s="123"/>
      <c r="F1296" s="52">
        <f t="shared" si="119"/>
        <v>0</v>
      </c>
      <c r="G1296" s="193"/>
      <c r="H1296" s="194"/>
      <c r="I1296" s="194"/>
      <c r="J1296" s="194"/>
      <c r="K1296" s="194"/>
    </row>
    <row r="1297" spans="1:12" s="195" customFormat="1" x14ac:dyDescent="0.25">
      <c r="A1297" s="189" t="s">
        <v>23</v>
      </c>
      <c r="B1297" s="190" t="s">
        <v>537</v>
      </c>
      <c r="C1297" s="191">
        <f>4</f>
        <v>4</v>
      </c>
      <c r="D1297" s="192" t="s">
        <v>483</v>
      </c>
      <c r="E1297" s="123"/>
      <c r="F1297" s="52">
        <f t="shared" si="119"/>
        <v>0</v>
      </c>
      <c r="G1297" s="132">
        <f>SUM(F1295:F1297)</f>
        <v>0</v>
      </c>
      <c r="H1297" s="194"/>
      <c r="I1297" s="194"/>
      <c r="J1297" s="194"/>
      <c r="K1297" s="194"/>
    </row>
    <row r="1298" spans="1:12" s="195" customFormat="1" ht="14.25" customHeight="1" x14ac:dyDescent="0.2">
      <c r="A1298" s="196"/>
      <c r="B1298" s="327" t="s">
        <v>538</v>
      </c>
      <c r="C1298" s="327"/>
      <c r="D1298" s="327"/>
      <c r="E1298" s="327"/>
      <c r="F1298" s="197"/>
      <c r="G1298" s="60">
        <f>G1297*8</f>
        <v>0</v>
      </c>
      <c r="H1298" s="194"/>
      <c r="I1298" s="194"/>
      <c r="J1298" s="194"/>
      <c r="K1298" s="194"/>
    </row>
    <row r="1299" spans="1:12" s="120" customFormat="1" x14ac:dyDescent="0.25">
      <c r="A1299" s="182"/>
      <c r="B1299" s="183"/>
      <c r="C1299" s="184"/>
      <c r="D1299" s="185"/>
      <c r="E1299" s="184"/>
      <c r="F1299" s="186"/>
      <c r="G1299" s="193"/>
      <c r="H1299" s="187"/>
      <c r="K1299" s="4"/>
      <c r="L1299" s="4"/>
    </row>
    <row r="1300" spans="1:12" s="120" customFormat="1" x14ac:dyDescent="0.25">
      <c r="A1300" s="188" t="s">
        <v>211</v>
      </c>
      <c r="B1300" s="177" t="s">
        <v>539</v>
      </c>
      <c r="C1300" s="6"/>
      <c r="D1300" s="172"/>
      <c r="E1300" s="76"/>
      <c r="F1300" s="74"/>
      <c r="G1300" s="193"/>
      <c r="H1300" s="187"/>
      <c r="K1300" s="4"/>
      <c r="L1300" s="4"/>
    </row>
    <row r="1301" spans="1:12" s="195" customFormat="1" x14ac:dyDescent="0.25">
      <c r="A1301" s="189" t="s">
        <v>15</v>
      </c>
      <c r="B1301" s="190" t="s">
        <v>540</v>
      </c>
      <c r="C1301" s="191">
        <v>1</v>
      </c>
      <c r="D1301" s="192" t="s">
        <v>483</v>
      </c>
      <c r="E1301" s="123"/>
      <c r="F1301" s="52">
        <f t="shared" ref="F1301:F1303" si="120">C1301*E1301</f>
        <v>0</v>
      </c>
      <c r="G1301" s="193"/>
      <c r="H1301" s="194"/>
      <c r="I1301" s="194"/>
      <c r="J1301" s="194"/>
      <c r="K1301" s="194"/>
    </row>
    <row r="1302" spans="1:12" s="195" customFormat="1" x14ac:dyDescent="0.25">
      <c r="A1302" s="189" t="s">
        <v>18</v>
      </c>
      <c r="B1302" s="190" t="s">
        <v>541</v>
      </c>
      <c r="C1302" s="191">
        <v>6</v>
      </c>
      <c r="D1302" s="192" t="s">
        <v>483</v>
      </c>
      <c r="E1302" s="123"/>
      <c r="F1302" s="52">
        <f t="shared" si="120"/>
        <v>0</v>
      </c>
      <c r="G1302" s="193"/>
      <c r="H1302" s="194"/>
      <c r="I1302" s="194"/>
      <c r="J1302" s="194"/>
      <c r="K1302" s="194"/>
    </row>
    <row r="1303" spans="1:12" s="195" customFormat="1" x14ac:dyDescent="0.25">
      <c r="A1303" s="189" t="s">
        <v>21</v>
      </c>
      <c r="B1303" s="190" t="s">
        <v>537</v>
      </c>
      <c r="C1303" s="191">
        <v>12</v>
      </c>
      <c r="D1303" s="192" t="s">
        <v>483</v>
      </c>
      <c r="E1303" s="123"/>
      <c r="F1303" s="52">
        <f t="shared" si="120"/>
        <v>0</v>
      </c>
      <c r="G1303" s="132">
        <f>SUM(F1301:F1303)</f>
        <v>0</v>
      </c>
      <c r="H1303" s="194"/>
      <c r="I1303" s="194"/>
      <c r="J1303" s="194"/>
      <c r="K1303" s="194"/>
    </row>
    <row r="1304" spans="1:12" s="195" customFormat="1" ht="14.25" customHeight="1" x14ac:dyDescent="0.2">
      <c r="A1304" s="196"/>
      <c r="B1304" s="327" t="s">
        <v>542</v>
      </c>
      <c r="C1304" s="327"/>
      <c r="D1304" s="327"/>
      <c r="E1304" s="327"/>
      <c r="F1304" s="197"/>
      <c r="G1304" s="60">
        <f>G1303*14</f>
        <v>0</v>
      </c>
      <c r="H1304" s="194"/>
      <c r="I1304" s="194"/>
      <c r="J1304" s="194"/>
      <c r="K1304" s="194"/>
    </row>
    <row r="1305" spans="1:12" s="120" customFormat="1" x14ac:dyDescent="0.25">
      <c r="A1305" s="182"/>
      <c r="B1305" s="183"/>
      <c r="C1305" s="184"/>
      <c r="D1305" s="185"/>
      <c r="E1305" s="184"/>
      <c r="F1305" s="186"/>
      <c r="G1305" s="193"/>
      <c r="H1305" s="187"/>
      <c r="K1305" s="4"/>
      <c r="L1305" s="4"/>
    </row>
    <row r="1306" spans="1:12" s="120" customFormat="1" x14ac:dyDescent="0.25">
      <c r="A1306" s="188" t="s">
        <v>218</v>
      </c>
      <c r="B1306" s="177" t="s">
        <v>543</v>
      </c>
      <c r="C1306" s="6"/>
      <c r="D1306" s="172"/>
      <c r="E1306" s="76"/>
      <c r="F1306" s="74"/>
      <c r="G1306" s="193"/>
      <c r="H1306" s="187"/>
      <c r="K1306" s="4"/>
      <c r="L1306" s="4"/>
    </row>
    <row r="1307" spans="1:12" s="195" customFormat="1" x14ac:dyDescent="0.25">
      <c r="A1307" s="189" t="s">
        <v>15</v>
      </c>
      <c r="B1307" s="190" t="s">
        <v>544</v>
      </c>
      <c r="C1307" s="191">
        <v>1</v>
      </c>
      <c r="D1307" s="192" t="s">
        <v>483</v>
      </c>
      <c r="E1307" s="123"/>
      <c r="F1307" s="52">
        <f t="shared" ref="F1307:F1311" si="121">C1307*E1307</f>
        <v>0</v>
      </c>
      <c r="G1307" s="193"/>
      <c r="H1307" s="194"/>
      <c r="I1307" s="194"/>
      <c r="J1307" s="194"/>
      <c r="K1307" s="194"/>
    </row>
    <row r="1308" spans="1:12" s="195" customFormat="1" x14ac:dyDescent="0.25">
      <c r="A1308" s="189" t="s">
        <v>18</v>
      </c>
      <c r="B1308" s="190" t="s">
        <v>545</v>
      </c>
      <c r="C1308" s="191">
        <v>1</v>
      </c>
      <c r="D1308" s="192" t="s">
        <v>483</v>
      </c>
      <c r="E1308" s="123"/>
      <c r="F1308" s="52">
        <f t="shared" si="121"/>
        <v>0</v>
      </c>
      <c r="G1308" s="193"/>
      <c r="H1308" s="194"/>
      <c r="I1308" s="194"/>
      <c r="J1308" s="194"/>
      <c r="K1308" s="194"/>
    </row>
    <row r="1309" spans="1:12" s="195" customFormat="1" x14ac:dyDescent="0.25">
      <c r="A1309" s="189" t="s">
        <v>21</v>
      </c>
      <c r="B1309" s="190" t="s">
        <v>546</v>
      </c>
      <c r="C1309" s="191">
        <v>2</v>
      </c>
      <c r="D1309" s="192" t="s">
        <v>483</v>
      </c>
      <c r="E1309" s="123"/>
      <c r="F1309" s="52">
        <f t="shared" si="121"/>
        <v>0</v>
      </c>
      <c r="G1309" s="193"/>
      <c r="H1309" s="194"/>
      <c r="I1309" s="194"/>
      <c r="J1309" s="194"/>
      <c r="K1309" s="194"/>
    </row>
    <row r="1310" spans="1:12" s="195" customFormat="1" x14ac:dyDescent="0.25">
      <c r="A1310" s="189" t="s">
        <v>23</v>
      </c>
      <c r="B1310" s="190" t="s">
        <v>547</v>
      </c>
      <c r="C1310" s="191">
        <v>6</v>
      </c>
      <c r="D1310" s="192" t="s">
        <v>483</v>
      </c>
      <c r="E1310" s="123"/>
      <c r="F1310" s="52">
        <f t="shared" si="121"/>
        <v>0</v>
      </c>
      <c r="G1310" s="193"/>
      <c r="H1310" s="194"/>
      <c r="I1310" s="194"/>
      <c r="J1310" s="194"/>
      <c r="K1310" s="194"/>
    </row>
    <row r="1311" spans="1:12" s="195" customFormat="1" x14ac:dyDescent="0.25">
      <c r="A1311" s="189" t="s">
        <v>26</v>
      </c>
      <c r="B1311" s="190" t="s">
        <v>548</v>
      </c>
      <c r="C1311" s="191">
        <f>4+12</f>
        <v>16</v>
      </c>
      <c r="D1311" s="192" t="s">
        <v>483</v>
      </c>
      <c r="E1311" s="123"/>
      <c r="F1311" s="52">
        <f t="shared" si="121"/>
        <v>0</v>
      </c>
      <c r="G1311" s="132">
        <f>SUM(F1307:F1311)</f>
        <v>0</v>
      </c>
      <c r="H1311" s="194"/>
      <c r="I1311" s="194"/>
      <c r="J1311" s="194"/>
      <c r="K1311" s="194"/>
    </row>
    <row r="1312" spans="1:12" s="195" customFormat="1" ht="14.25" customHeight="1" x14ac:dyDescent="0.2">
      <c r="A1312" s="196"/>
      <c r="B1312" s="327" t="s">
        <v>549</v>
      </c>
      <c r="C1312" s="327"/>
      <c r="D1312" s="327"/>
      <c r="E1312" s="327"/>
      <c r="F1312" s="197"/>
      <c r="G1312" s="60">
        <f>G1311*20</f>
        <v>0</v>
      </c>
      <c r="H1312" s="194"/>
      <c r="I1312" s="194"/>
      <c r="J1312" s="194"/>
      <c r="K1312" s="194"/>
    </row>
    <row r="1313" spans="1:12" s="120" customFormat="1" x14ac:dyDescent="0.25">
      <c r="A1313" s="182"/>
      <c r="B1313" s="183"/>
      <c r="C1313" s="184"/>
      <c r="D1313" s="185"/>
      <c r="E1313" s="184"/>
      <c r="F1313" s="186"/>
      <c r="G1313" s="193"/>
      <c r="H1313" s="187"/>
      <c r="K1313" s="4"/>
      <c r="L1313" s="4"/>
    </row>
    <row r="1314" spans="1:12" s="120" customFormat="1" x14ac:dyDescent="0.25">
      <c r="A1314" s="188" t="s">
        <v>550</v>
      </c>
      <c r="B1314" s="177" t="s">
        <v>551</v>
      </c>
      <c r="C1314" s="6"/>
      <c r="D1314" s="172"/>
      <c r="E1314" s="76"/>
      <c r="F1314" s="74"/>
      <c r="G1314" s="193"/>
      <c r="H1314" s="187"/>
      <c r="K1314" s="4"/>
      <c r="L1314" s="4"/>
    </row>
    <row r="1315" spans="1:12" s="195" customFormat="1" x14ac:dyDescent="0.25">
      <c r="A1315" s="189" t="s">
        <v>15</v>
      </c>
      <c r="B1315" s="190" t="s">
        <v>552</v>
      </c>
      <c r="C1315" s="191">
        <v>4</v>
      </c>
      <c r="D1315" s="192" t="s">
        <v>483</v>
      </c>
      <c r="E1315" s="123"/>
      <c r="F1315" s="52">
        <f t="shared" ref="F1315:F1317" si="122">C1315*E1315</f>
        <v>0</v>
      </c>
      <c r="G1315" s="193"/>
      <c r="H1315" s="194"/>
      <c r="I1315" s="194"/>
      <c r="J1315" s="194"/>
      <c r="K1315" s="194"/>
    </row>
    <row r="1316" spans="1:12" s="195" customFormat="1" x14ac:dyDescent="0.25">
      <c r="A1316" s="189" t="s">
        <v>18</v>
      </c>
      <c r="B1316" s="190" t="s">
        <v>553</v>
      </c>
      <c r="C1316" s="191">
        <v>16</v>
      </c>
      <c r="D1316" s="192" t="s">
        <v>483</v>
      </c>
      <c r="E1316" s="123"/>
      <c r="F1316" s="52">
        <f t="shared" si="122"/>
        <v>0</v>
      </c>
      <c r="G1316" s="193"/>
      <c r="H1316" s="194"/>
      <c r="I1316" s="194"/>
      <c r="J1316" s="194"/>
      <c r="K1316" s="194"/>
    </row>
    <row r="1317" spans="1:12" s="195" customFormat="1" x14ac:dyDescent="0.25">
      <c r="A1317" s="189" t="s">
        <v>21</v>
      </c>
      <c r="B1317" s="190" t="s">
        <v>548</v>
      </c>
      <c r="C1317" s="191">
        <v>16</v>
      </c>
      <c r="D1317" s="192" t="s">
        <v>483</v>
      </c>
      <c r="E1317" s="123"/>
      <c r="F1317" s="52">
        <f t="shared" si="122"/>
        <v>0</v>
      </c>
      <c r="G1317" s="132">
        <f>SUM(F1315:F1317)</f>
        <v>0</v>
      </c>
      <c r="H1317" s="194"/>
      <c r="I1317" s="194"/>
      <c r="J1317" s="194"/>
      <c r="K1317" s="194"/>
    </row>
    <row r="1318" spans="1:12" s="195" customFormat="1" ht="14.25" customHeight="1" x14ac:dyDescent="0.2">
      <c r="A1318" s="196"/>
      <c r="B1318" s="327" t="s">
        <v>554</v>
      </c>
      <c r="C1318" s="327"/>
      <c r="D1318" s="327"/>
      <c r="E1318" s="327"/>
      <c r="F1318" s="197"/>
      <c r="G1318" s="60">
        <f>G1317*4</f>
        <v>0</v>
      </c>
      <c r="H1318" s="194"/>
      <c r="I1318" s="194"/>
      <c r="J1318" s="194"/>
      <c r="K1318" s="194"/>
    </row>
    <row r="1319" spans="1:12" s="120" customFormat="1" x14ac:dyDescent="0.25">
      <c r="A1319" s="188" t="s">
        <v>555</v>
      </c>
      <c r="B1319" s="177" t="s">
        <v>556</v>
      </c>
      <c r="C1319" s="6"/>
      <c r="D1319" s="172"/>
      <c r="E1319" s="76"/>
      <c r="F1319" s="74"/>
      <c r="G1319" s="193"/>
      <c r="H1319" s="187"/>
      <c r="K1319" s="4"/>
      <c r="L1319" s="4"/>
    </row>
    <row r="1320" spans="1:12" s="195" customFormat="1" x14ac:dyDescent="0.25">
      <c r="A1320" s="189" t="s">
        <v>15</v>
      </c>
      <c r="B1320" s="190" t="s">
        <v>557</v>
      </c>
      <c r="C1320" s="191">
        <v>1</v>
      </c>
      <c r="D1320" s="192" t="s">
        <v>483</v>
      </c>
      <c r="E1320" s="123"/>
      <c r="F1320" s="52">
        <f t="shared" ref="F1320:F1322" si="123">C1320*E1320</f>
        <v>0</v>
      </c>
      <c r="G1320" s="193"/>
      <c r="H1320" s="194"/>
      <c r="I1320" s="194"/>
      <c r="J1320" s="194"/>
      <c r="K1320" s="194"/>
    </row>
    <row r="1321" spans="1:12" s="195" customFormat="1" x14ac:dyDescent="0.25">
      <c r="A1321" s="189" t="s">
        <v>18</v>
      </c>
      <c r="B1321" s="190" t="s">
        <v>558</v>
      </c>
      <c r="C1321" s="191">
        <v>4</v>
      </c>
      <c r="D1321" s="192" t="s">
        <v>483</v>
      </c>
      <c r="E1321" s="123"/>
      <c r="F1321" s="52">
        <f t="shared" si="123"/>
        <v>0</v>
      </c>
      <c r="G1321" s="193"/>
      <c r="H1321" s="194"/>
      <c r="I1321" s="194"/>
      <c r="J1321" s="194"/>
      <c r="K1321" s="194"/>
    </row>
    <row r="1322" spans="1:12" s="195" customFormat="1" x14ac:dyDescent="0.25">
      <c r="A1322" s="189" t="s">
        <v>21</v>
      </c>
      <c r="B1322" s="190" t="s">
        <v>548</v>
      </c>
      <c r="C1322" s="191">
        <v>8</v>
      </c>
      <c r="D1322" s="192" t="s">
        <v>483</v>
      </c>
      <c r="E1322" s="123"/>
      <c r="F1322" s="52">
        <f t="shared" si="123"/>
        <v>0</v>
      </c>
      <c r="G1322" s="132">
        <f>SUM(F1320:F1322)</f>
        <v>0</v>
      </c>
      <c r="H1322" s="194"/>
      <c r="I1322" s="194"/>
      <c r="J1322" s="194"/>
      <c r="K1322" s="194"/>
    </row>
    <row r="1323" spans="1:12" s="195" customFormat="1" ht="14.25" customHeight="1" x14ac:dyDescent="0.2">
      <c r="A1323" s="196"/>
      <c r="B1323" s="327" t="s">
        <v>559</v>
      </c>
      <c r="C1323" s="327"/>
      <c r="D1323" s="327"/>
      <c r="E1323" s="327"/>
      <c r="F1323" s="197"/>
      <c r="G1323" s="60">
        <f>G1322*4</f>
        <v>0</v>
      </c>
      <c r="H1323" s="194"/>
      <c r="I1323" s="194"/>
      <c r="J1323" s="194"/>
      <c r="K1323" s="194"/>
    </row>
    <row r="1324" spans="1:12" s="120" customFormat="1" x14ac:dyDescent="0.25">
      <c r="A1324" s="182"/>
      <c r="B1324" s="183"/>
      <c r="C1324" s="184"/>
      <c r="D1324" s="185"/>
      <c r="E1324" s="184"/>
      <c r="F1324" s="186"/>
      <c r="G1324" s="184"/>
      <c r="H1324" s="187"/>
      <c r="K1324" s="4"/>
      <c r="L1324" s="4"/>
    </row>
    <row r="1325" spans="1:12" s="120" customFormat="1" x14ac:dyDescent="0.25">
      <c r="A1325" s="188" t="s">
        <v>560</v>
      </c>
      <c r="B1325" s="177" t="s">
        <v>561</v>
      </c>
      <c r="C1325" s="6"/>
      <c r="D1325" s="172"/>
      <c r="E1325" s="76"/>
      <c r="F1325" s="74"/>
      <c r="G1325" s="173"/>
      <c r="H1325" s="187"/>
      <c r="K1325" s="4"/>
      <c r="L1325" s="4"/>
    </row>
    <row r="1326" spans="1:12" s="195" customFormat="1" x14ac:dyDescent="0.25">
      <c r="A1326" s="189" t="s">
        <v>15</v>
      </c>
      <c r="B1326" s="190" t="s">
        <v>562</v>
      </c>
      <c r="C1326" s="191">
        <v>1</v>
      </c>
      <c r="D1326" s="192" t="s">
        <v>483</v>
      </c>
      <c r="E1326" s="123"/>
      <c r="F1326" s="52">
        <f t="shared" ref="F1326:F1328" si="124">C1326*E1326</f>
        <v>0</v>
      </c>
      <c r="G1326" s="193"/>
      <c r="H1326" s="194"/>
      <c r="I1326" s="194"/>
      <c r="J1326" s="194"/>
      <c r="K1326" s="194"/>
    </row>
    <row r="1327" spans="1:12" s="195" customFormat="1" x14ac:dyDescent="0.25">
      <c r="A1327" s="189" t="s">
        <v>18</v>
      </c>
      <c r="B1327" s="190" t="s">
        <v>558</v>
      </c>
      <c r="C1327" s="191">
        <f>3*2</f>
        <v>6</v>
      </c>
      <c r="D1327" s="192" t="s">
        <v>483</v>
      </c>
      <c r="E1327" s="123"/>
      <c r="F1327" s="52">
        <f t="shared" si="124"/>
        <v>0</v>
      </c>
      <c r="G1327" s="193"/>
      <c r="H1327" s="194"/>
      <c r="I1327" s="194"/>
      <c r="J1327" s="194"/>
      <c r="K1327" s="194"/>
    </row>
    <row r="1328" spans="1:12" s="195" customFormat="1" x14ac:dyDescent="0.25">
      <c r="A1328" s="189" t="s">
        <v>21</v>
      </c>
      <c r="B1328" s="190" t="s">
        <v>548</v>
      </c>
      <c r="C1328" s="191">
        <v>8</v>
      </c>
      <c r="D1328" s="192" t="s">
        <v>483</v>
      </c>
      <c r="E1328" s="123"/>
      <c r="F1328" s="52">
        <f t="shared" si="124"/>
        <v>0</v>
      </c>
      <c r="G1328" s="132">
        <f>SUM(F1326:F1328)</f>
        <v>0</v>
      </c>
      <c r="H1328" s="194"/>
      <c r="I1328" s="194"/>
      <c r="J1328" s="194"/>
      <c r="K1328" s="194"/>
    </row>
    <row r="1329" spans="1:12" s="195" customFormat="1" ht="14.25" customHeight="1" x14ac:dyDescent="0.2">
      <c r="A1329" s="196"/>
      <c r="B1329" s="327" t="s">
        <v>563</v>
      </c>
      <c r="C1329" s="327"/>
      <c r="D1329" s="327"/>
      <c r="E1329" s="327"/>
      <c r="F1329" s="197"/>
      <c r="G1329" s="60">
        <f>G1328*4</f>
        <v>0</v>
      </c>
      <c r="H1329" s="194"/>
      <c r="I1329" s="194"/>
      <c r="J1329" s="194"/>
      <c r="K1329" s="194"/>
    </row>
    <row r="1330" spans="1:12" s="120" customFormat="1" x14ac:dyDescent="0.25">
      <c r="A1330" s="182"/>
      <c r="B1330" s="183"/>
      <c r="C1330" s="184"/>
      <c r="D1330" s="185"/>
      <c r="E1330" s="184"/>
      <c r="F1330" s="186"/>
      <c r="G1330" s="193"/>
      <c r="H1330" s="187"/>
      <c r="K1330" s="4"/>
      <c r="L1330" s="4"/>
    </row>
    <row r="1331" spans="1:12" s="120" customFormat="1" x14ac:dyDescent="0.25">
      <c r="A1331" s="188" t="s">
        <v>564</v>
      </c>
      <c r="B1331" s="177" t="s">
        <v>565</v>
      </c>
      <c r="C1331" s="6"/>
      <c r="D1331" s="172"/>
      <c r="E1331" s="76"/>
      <c r="F1331" s="74"/>
      <c r="G1331" s="193"/>
      <c r="H1331" s="187"/>
      <c r="K1331" s="4"/>
      <c r="L1331" s="4"/>
    </row>
    <row r="1332" spans="1:12" s="195" customFormat="1" x14ac:dyDescent="0.25">
      <c r="A1332" s="189" t="s">
        <v>15</v>
      </c>
      <c r="B1332" s="190" t="s">
        <v>566</v>
      </c>
      <c r="C1332" s="191">
        <f>515.53+148.94+39.72+26.6+0.25</f>
        <v>731.04000000000008</v>
      </c>
      <c r="D1332" s="192" t="s">
        <v>25</v>
      </c>
      <c r="E1332" s="123"/>
      <c r="F1332" s="52">
        <f t="shared" ref="F1332:F1335" si="125">C1332*E1332</f>
        <v>0</v>
      </c>
      <c r="G1332" s="193"/>
      <c r="H1332" s="194"/>
      <c r="I1332" s="194"/>
      <c r="J1332" s="194"/>
      <c r="K1332" s="194"/>
    </row>
    <row r="1333" spans="1:12" s="195" customFormat="1" x14ac:dyDescent="0.25">
      <c r="A1333" s="189" t="s">
        <v>18</v>
      </c>
      <c r="B1333" s="190" t="s">
        <v>567</v>
      </c>
      <c r="C1333" s="191">
        <f>189.03+49.65+12.07+20.5+6.25+0.25</f>
        <v>277.75</v>
      </c>
      <c r="D1333" s="192" t="s">
        <v>25</v>
      </c>
      <c r="E1333" s="123"/>
      <c r="F1333" s="52">
        <f t="shared" si="125"/>
        <v>0</v>
      </c>
      <c r="G1333" s="193"/>
      <c r="H1333" s="194"/>
      <c r="I1333" s="194"/>
      <c r="J1333" s="194"/>
      <c r="K1333" s="194"/>
    </row>
    <row r="1334" spans="1:12" s="195" customFormat="1" x14ac:dyDescent="0.25">
      <c r="A1334" s="189" t="s">
        <v>21</v>
      </c>
      <c r="B1334" s="190" t="s">
        <v>568</v>
      </c>
      <c r="C1334" s="191">
        <f>25.75+8.1*2</f>
        <v>41.95</v>
      </c>
      <c r="D1334" s="192" t="s">
        <v>20</v>
      </c>
      <c r="E1334" s="123"/>
      <c r="F1334" s="52">
        <f t="shared" si="125"/>
        <v>0</v>
      </c>
      <c r="G1334" s="193"/>
      <c r="H1334" s="194"/>
      <c r="I1334" s="194"/>
      <c r="J1334" s="194"/>
      <c r="K1334" s="194"/>
    </row>
    <row r="1335" spans="1:12" s="195" customFormat="1" x14ac:dyDescent="0.25">
      <c r="A1335" s="189" t="s">
        <v>23</v>
      </c>
      <c r="B1335" s="190" t="s">
        <v>569</v>
      </c>
      <c r="C1335" s="191">
        <f>4.64*2+19.07*4+4.7*2+9.28*2+8.03*4</f>
        <v>145.64000000000001</v>
      </c>
      <c r="D1335" s="192" t="s">
        <v>20</v>
      </c>
      <c r="E1335" s="123"/>
      <c r="F1335" s="52">
        <f t="shared" si="125"/>
        <v>0</v>
      </c>
      <c r="G1335" s="132">
        <f>SUM(F1332:F1335)</f>
        <v>0</v>
      </c>
      <c r="H1335" s="194"/>
      <c r="I1335" s="194"/>
      <c r="J1335" s="194"/>
      <c r="K1335" s="194"/>
    </row>
    <row r="1336" spans="1:12" s="195" customFormat="1" x14ac:dyDescent="0.25">
      <c r="A1336" s="189"/>
      <c r="B1336" s="190"/>
      <c r="C1336" s="191"/>
      <c r="D1336" s="192"/>
      <c r="E1336" s="123"/>
      <c r="F1336" s="74"/>
      <c r="G1336" s="193"/>
      <c r="H1336" s="194"/>
      <c r="I1336" s="194"/>
      <c r="J1336" s="194"/>
      <c r="K1336" s="194"/>
    </row>
    <row r="1337" spans="1:12" s="195" customFormat="1" ht="14.25" customHeight="1" x14ac:dyDescent="0.2">
      <c r="A1337" s="196"/>
      <c r="B1337" s="327" t="s">
        <v>570</v>
      </c>
      <c r="C1337" s="327"/>
      <c r="D1337" s="327"/>
      <c r="E1337" s="327"/>
      <c r="F1337" s="197" t="s">
        <v>36</v>
      </c>
      <c r="G1337" s="60">
        <f>G1335+G1329+G1323+G1318+G1312+G1304+G1298+G1291+G1288+G1283+G1269+G1263+G1260+G1244+G1241+G1236</f>
        <v>0</v>
      </c>
      <c r="H1337" s="194"/>
      <c r="I1337" s="194"/>
      <c r="J1337" s="194"/>
      <c r="K1337" s="194"/>
    </row>
    <row r="1338" spans="1:12" s="120" customFormat="1" x14ac:dyDescent="0.25">
      <c r="A1338" s="182"/>
      <c r="B1338" s="121"/>
      <c r="C1338" s="6"/>
      <c r="D1338" s="172"/>
      <c r="E1338" s="76"/>
      <c r="F1338" s="74"/>
      <c r="G1338" s="173"/>
      <c r="H1338" s="187"/>
      <c r="K1338" s="4"/>
      <c r="L1338" s="4"/>
    </row>
    <row r="1339" spans="1:12" s="120" customFormat="1" x14ac:dyDescent="0.25">
      <c r="A1339" s="188"/>
      <c r="B1339" s="177" t="s">
        <v>571</v>
      </c>
      <c r="C1339" s="6"/>
      <c r="D1339" s="172"/>
      <c r="E1339" s="76"/>
      <c r="F1339" s="74"/>
      <c r="G1339" s="173"/>
      <c r="H1339" s="187"/>
      <c r="K1339" s="4"/>
      <c r="L1339" s="4"/>
    </row>
    <row r="1340" spans="1:12" s="120" customFormat="1" x14ac:dyDescent="0.25">
      <c r="A1340" s="188"/>
      <c r="B1340" s="177"/>
      <c r="C1340" s="6"/>
      <c r="D1340" s="172"/>
      <c r="E1340" s="76"/>
      <c r="F1340" s="74"/>
      <c r="G1340" s="173"/>
      <c r="H1340" s="187"/>
      <c r="K1340" s="4"/>
      <c r="L1340" s="4"/>
    </row>
    <row r="1341" spans="1:12" s="120" customFormat="1" x14ac:dyDescent="0.25">
      <c r="A1341" s="188" t="s">
        <v>13</v>
      </c>
      <c r="B1341" s="177" t="s">
        <v>572</v>
      </c>
      <c r="C1341" s="6"/>
      <c r="D1341" s="172"/>
      <c r="E1341" s="76"/>
      <c r="F1341" s="74"/>
      <c r="G1341" s="193"/>
      <c r="H1341" s="187"/>
      <c r="K1341" s="4"/>
      <c r="L1341" s="4"/>
    </row>
    <row r="1342" spans="1:12" s="195" customFormat="1" x14ac:dyDescent="0.25">
      <c r="A1342" s="189" t="s">
        <v>15</v>
      </c>
      <c r="B1342" s="190" t="s">
        <v>573</v>
      </c>
      <c r="C1342" s="191">
        <v>12</v>
      </c>
      <c r="D1342" s="192" t="s">
        <v>483</v>
      </c>
      <c r="E1342" s="123"/>
      <c r="F1342" s="52">
        <f t="shared" ref="F1342" si="126">C1342*E1342</f>
        <v>0</v>
      </c>
      <c r="G1342" s="132">
        <f>SUM(F1342)</f>
        <v>0</v>
      </c>
      <c r="H1342" s="194"/>
      <c r="I1342" s="194"/>
      <c r="J1342" s="194"/>
      <c r="K1342" s="194"/>
    </row>
    <row r="1343" spans="1:12" s="120" customFormat="1" x14ac:dyDescent="0.25">
      <c r="A1343" s="188" t="s">
        <v>43</v>
      </c>
      <c r="B1343" s="177" t="s">
        <v>574</v>
      </c>
      <c r="C1343" s="6"/>
      <c r="D1343" s="172"/>
      <c r="E1343" s="76"/>
      <c r="F1343" s="74"/>
      <c r="G1343" s="193"/>
      <c r="H1343" s="187"/>
      <c r="K1343" s="4"/>
      <c r="L1343" s="4"/>
    </row>
    <row r="1344" spans="1:12" s="195" customFormat="1" x14ac:dyDescent="0.25">
      <c r="A1344" s="189" t="s">
        <v>15</v>
      </c>
      <c r="B1344" s="190" t="s">
        <v>575</v>
      </c>
      <c r="C1344" s="191">
        <v>10</v>
      </c>
      <c r="D1344" s="192" t="s">
        <v>483</v>
      </c>
      <c r="E1344" s="123"/>
      <c r="F1344" s="52">
        <f t="shared" ref="F1344" si="127">C1344*E1344</f>
        <v>0</v>
      </c>
      <c r="G1344" s="132">
        <f>SUM(F1344)</f>
        <v>0</v>
      </c>
      <c r="H1344" s="194"/>
      <c r="I1344" s="194"/>
      <c r="J1344" s="194"/>
      <c r="K1344" s="194"/>
    </row>
    <row r="1345" spans="1:12" s="195" customFormat="1" ht="12" customHeight="1" x14ac:dyDescent="0.25">
      <c r="A1345" s="189"/>
      <c r="B1345" s="190"/>
      <c r="C1345" s="191"/>
      <c r="D1345" s="192"/>
      <c r="E1345" s="123"/>
      <c r="F1345" s="74"/>
      <c r="G1345" s="193"/>
      <c r="H1345" s="194"/>
      <c r="I1345" s="194"/>
      <c r="J1345" s="194"/>
      <c r="K1345" s="194"/>
    </row>
    <row r="1346" spans="1:12" s="120" customFormat="1" x14ac:dyDescent="0.25">
      <c r="A1346" s="188" t="s">
        <v>133</v>
      </c>
      <c r="B1346" s="177" t="s">
        <v>509</v>
      </c>
      <c r="C1346" s="6"/>
      <c r="D1346" s="172"/>
      <c r="E1346" s="76"/>
      <c r="F1346" s="74"/>
      <c r="G1346" s="193"/>
      <c r="H1346" s="187"/>
      <c r="K1346" s="4"/>
      <c r="L1346" s="4"/>
    </row>
    <row r="1347" spans="1:12" s="195" customFormat="1" x14ac:dyDescent="0.25">
      <c r="A1347" s="189" t="s">
        <v>15</v>
      </c>
      <c r="B1347" s="190" t="s">
        <v>510</v>
      </c>
      <c r="C1347" s="191">
        <f>10*6</f>
        <v>60</v>
      </c>
      <c r="D1347" s="192" t="s">
        <v>483</v>
      </c>
      <c r="E1347" s="123"/>
      <c r="F1347" s="52">
        <f t="shared" ref="F1347" si="128">C1347*E1347</f>
        <v>0</v>
      </c>
      <c r="G1347" s="132">
        <f>SUM(F1347)</f>
        <v>0</v>
      </c>
      <c r="H1347" s="194"/>
      <c r="I1347" s="194"/>
      <c r="J1347" s="194"/>
      <c r="K1347" s="194"/>
    </row>
    <row r="1348" spans="1:12" s="195" customFormat="1" ht="12" customHeight="1" x14ac:dyDescent="0.25">
      <c r="A1348" s="189"/>
      <c r="B1348" s="190"/>
      <c r="C1348" s="191"/>
      <c r="D1348" s="192"/>
      <c r="E1348" s="123"/>
      <c r="F1348" s="74"/>
      <c r="G1348" s="193"/>
      <c r="H1348" s="194"/>
      <c r="I1348" s="194"/>
      <c r="J1348" s="194"/>
      <c r="K1348" s="194"/>
    </row>
    <row r="1349" spans="1:12" s="120" customFormat="1" x14ac:dyDescent="0.25">
      <c r="A1349" s="188" t="s">
        <v>141</v>
      </c>
      <c r="B1349" s="177" t="s">
        <v>511</v>
      </c>
      <c r="C1349" s="6"/>
      <c r="D1349" s="172"/>
      <c r="E1349" s="76"/>
      <c r="F1349" s="74"/>
      <c r="G1349" s="193"/>
      <c r="H1349" s="187"/>
      <c r="K1349" s="4"/>
      <c r="L1349" s="4"/>
    </row>
    <row r="1350" spans="1:12" s="195" customFormat="1" x14ac:dyDescent="0.25">
      <c r="A1350" s="189" t="s">
        <v>15</v>
      </c>
      <c r="B1350" s="190" t="s">
        <v>576</v>
      </c>
      <c r="C1350" s="191">
        <v>18</v>
      </c>
      <c r="D1350" s="192" t="s">
        <v>483</v>
      </c>
      <c r="E1350" s="123"/>
      <c r="F1350" s="52">
        <f t="shared" ref="F1350:F1353" si="129">C1350*E1350</f>
        <v>0</v>
      </c>
      <c r="G1350" s="193"/>
      <c r="H1350" s="194"/>
      <c r="I1350" s="194"/>
      <c r="J1350" s="194"/>
      <c r="K1350" s="194"/>
    </row>
    <row r="1351" spans="1:12" s="195" customFormat="1" x14ac:dyDescent="0.25">
      <c r="A1351" s="189" t="s">
        <v>18</v>
      </c>
      <c r="B1351" s="190" t="s">
        <v>577</v>
      </c>
      <c r="C1351" s="191">
        <v>72</v>
      </c>
      <c r="D1351" s="192" t="s">
        <v>483</v>
      </c>
      <c r="E1351" s="123"/>
      <c r="F1351" s="52">
        <f t="shared" si="129"/>
        <v>0</v>
      </c>
      <c r="G1351" s="193"/>
      <c r="H1351" s="194"/>
      <c r="I1351" s="194"/>
      <c r="J1351" s="194"/>
      <c r="K1351" s="194"/>
    </row>
    <row r="1352" spans="1:12" s="195" customFormat="1" x14ac:dyDescent="0.25">
      <c r="A1352" s="189" t="s">
        <v>21</v>
      </c>
      <c r="B1352" s="190" t="s">
        <v>514</v>
      </c>
      <c r="C1352" s="191">
        <f>4*(C1350+C1351)</f>
        <v>360</v>
      </c>
      <c r="D1352" s="192" t="s">
        <v>483</v>
      </c>
      <c r="E1352" s="123"/>
      <c r="F1352" s="52">
        <f t="shared" si="129"/>
        <v>0</v>
      </c>
      <c r="G1352" s="193"/>
      <c r="H1352" s="194"/>
      <c r="I1352" s="194"/>
      <c r="J1352" s="194"/>
      <c r="K1352" s="194"/>
    </row>
    <row r="1353" spans="1:12" s="195" customFormat="1" x14ac:dyDescent="0.25">
      <c r="A1353" s="189" t="s">
        <v>23</v>
      </c>
      <c r="B1353" s="190" t="s">
        <v>515</v>
      </c>
      <c r="C1353" s="191">
        <f>2*C1352</f>
        <v>720</v>
      </c>
      <c r="D1353" s="192" t="s">
        <v>483</v>
      </c>
      <c r="E1353" s="123"/>
      <c r="F1353" s="52">
        <f t="shared" si="129"/>
        <v>0</v>
      </c>
      <c r="G1353" s="132">
        <f>SUM(F1350:F1353)</f>
        <v>0</v>
      </c>
      <c r="H1353" s="194"/>
      <c r="I1353" s="194"/>
      <c r="J1353" s="194"/>
      <c r="K1353" s="194"/>
    </row>
    <row r="1354" spans="1:12" s="195" customFormat="1" ht="12" customHeight="1" x14ac:dyDescent="0.25">
      <c r="A1354" s="189"/>
      <c r="B1354" s="190"/>
      <c r="C1354" s="191"/>
      <c r="D1354" s="192"/>
      <c r="E1354" s="123"/>
      <c r="F1354" s="74"/>
      <c r="G1354" s="193"/>
      <c r="H1354" s="194"/>
      <c r="I1354" s="194"/>
      <c r="J1354" s="194"/>
      <c r="K1354" s="194"/>
    </row>
    <row r="1355" spans="1:12" s="120" customFormat="1" x14ac:dyDescent="0.25">
      <c r="A1355" s="188" t="s">
        <v>153</v>
      </c>
      <c r="B1355" s="177" t="s">
        <v>516</v>
      </c>
      <c r="C1355" s="6"/>
      <c r="D1355" s="172"/>
      <c r="E1355" s="76"/>
      <c r="F1355" s="74"/>
      <c r="G1355" s="193"/>
      <c r="H1355" s="187"/>
      <c r="K1355" s="4"/>
      <c r="L1355" s="4"/>
    </row>
    <row r="1356" spans="1:12" s="195" customFormat="1" x14ac:dyDescent="0.25">
      <c r="A1356" s="189" t="s">
        <v>15</v>
      </c>
      <c r="B1356" s="190" t="s">
        <v>578</v>
      </c>
      <c r="C1356" s="191">
        <v>12</v>
      </c>
      <c r="D1356" s="192" t="s">
        <v>483</v>
      </c>
      <c r="E1356" s="123"/>
      <c r="F1356" s="52">
        <f t="shared" ref="F1356:F1358" si="130">C1356*E1356</f>
        <v>0</v>
      </c>
      <c r="G1356" s="193"/>
      <c r="H1356" s="194"/>
      <c r="I1356" s="194"/>
      <c r="J1356" s="194"/>
      <c r="K1356" s="194"/>
    </row>
    <row r="1357" spans="1:12" s="195" customFormat="1" x14ac:dyDescent="0.25">
      <c r="A1357" s="189" t="s">
        <v>18</v>
      </c>
      <c r="B1357" s="190" t="s">
        <v>514</v>
      </c>
      <c r="C1357" s="191">
        <f>4*(C1356)</f>
        <v>48</v>
      </c>
      <c r="D1357" s="192" t="s">
        <v>483</v>
      </c>
      <c r="E1357" s="123"/>
      <c r="F1357" s="52">
        <f t="shared" si="130"/>
        <v>0</v>
      </c>
      <c r="G1357" s="193"/>
      <c r="H1357" s="194"/>
      <c r="I1357" s="194"/>
      <c r="J1357" s="194"/>
      <c r="K1357" s="194"/>
    </row>
    <row r="1358" spans="1:12" s="195" customFormat="1" x14ac:dyDescent="0.25">
      <c r="A1358" s="189" t="s">
        <v>21</v>
      </c>
      <c r="B1358" s="190" t="s">
        <v>515</v>
      </c>
      <c r="C1358" s="191">
        <f>2*C1357</f>
        <v>96</v>
      </c>
      <c r="D1358" s="192" t="s">
        <v>483</v>
      </c>
      <c r="E1358" s="123"/>
      <c r="F1358" s="52">
        <f t="shared" si="130"/>
        <v>0</v>
      </c>
      <c r="G1358" s="132">
        <f>SUM(F1356:F1358)</f>
        <v>0</v>
      </c>
      <c r="H1358" s="194"/>
      <c r="I1358" s="194"/>
      <c r="J1358" s="194"/>
      <c r="K1358" s="194"/>
    </row>
    <row r="1359" spans="1:12" s="195" customFormat="1" ht="12" customHeight="1" x14ac:dyDescent="0.25">
      <c r="A1359" s="189"/>
      <c r="B1359" s="190"/>
      <c r="C1359" s="191"/>
      <c r="D1359" s="192"/>
      <c r="E1359" s="123"/>
      <c r="F1359" s="74"/>
      <c r="G1359" s="193"/>
      <c r="H1359" s="194"/>
      <c r="I1359" s="194"/>
      <c r="J1359" s="194"/>
      <c r="K1359" s="194"/>
    </row>
    <row r="1360" spans="1:12" s="120" customFormat="1" x14ac:dyDescent="0.25">
      <c r="A1360" s="188" t="s">
        <v>158</v>
      </c>
      <c r="B1360" s="177" t="s">
        <v>533</v>
      </c>
      <c r="C1360" s="6"/>
      <c r="D1360" s="172"/>
      <c r="E1360" s="76"/>
      <c r="F1360" s="74"/>
      <c r="G1360" s="193"/>
      <c r="H1360" s="187"/>
      <c r="K1360" s="4"/>
      <c r="L1360" s="4"/>
    </row>
    <row r="1361" spans="1:12" s="120" customFormat="1" x14ac:dyDescent="0.25">
      <c r="A1361" s="188"/>
      <c r="B1361" s="177" t="s">
        <v>579</v>
      </c>
      <c r="C1361" s="6"/>
      <c r="D1361" s="172"/>
      <c r="E1361" s="76"/>
      <c r="F1361" s="74"/>
      <c r="G1361" s="193"/>
      <c r="H1361" s="187"/>
      <c r="K1361" s="4"/>
      <c r="L1361" s="4"/>
    </row>
    <row r="1362" spans="1:12" s="195" customFormat="1" x14ac:dyDescent="0.25">
      <c r="A1362" s="189" t="s">
        <v>15</v>
      </c>
      <c r="B1362" s="190" t="s">
        <v>580</v>
      </c>
      <c r="C1362" s="191">
        <v>1</v>
      </c>
      <c r="D1362" s="192" t="s">
        <v>483</v>
      </c>
      <c r="E1362" s="123"/>
      <c r="F1362" s="52">
        <f t="shared" ref="F1362:F1364" si="131">C1362*E1362</f>
        <v>0</v>
      </c>
      <c r="G1362" s="193"/>
      <c r="H1362" s="194"/>
      <c r="I1362" s="194"/>
      <c r="J1362" s="194"/>
      <c r="K1362" s="194"/>
    </row>
    <row r="1363" spans="1:12" s="195" customFormat="1" x14ac:dyDescent="0.25">
      <c r="A1363" s="189" t="s">
        <v>18</v>
      </c>
      <c r="B1363" s="190" t="s">
        <v>581</v>
      </c>
      <c r="C1363" s="191">
        <v>6</v>
      </c>
      <c r="D1363" s="192" t="s">
        <v>483</v>
      </c>
      <c r="E1363" s="123"/>
      <c r="F1363" s="52">
        <f t="shared" si="131"/>
        <v>0</v>
      </c>
      <c r="G1363" s="193"/>
      <c r="H1363" s="194"/>
      <c r="I1363" s="194"/>
      <c r="J1363" s="194"/>
      <c r="K1363" s="194"/>
    </row>
    <row r="1364" spans="1:12" s="195" customFormat="1" x14ac:dyDescent="0.25">
      <c r="A1364" s="189" t="s">
        <v>21</v>
      </c>
      <c r="B1364" s="190" t="s">
        <v>537</v>
      </c>
      <c r="C1364" s="191">
        <v>12</v>
      </c>
      <c r="D1364" s="192" t="s">
        <v>483</v>
      </c>
      <c r="E1364" s="123"/>
      <c r="F1364" s="52">
        <f t="shared" si="131"/>
        <v>0</v>
      </c>
      <c r="G1364" s="132">
        <f>SUM(F1362:F1364)</f>
        <v>0</v>
      </c>
      <c r="H1364" s="194"/>
      <c r="I1364" s="194"/>
      <c r="J1364" s="194"/>
      <c r="K1364" s="194"/>
    </row>
    <row r="1365" spans="1:12" s="195" customFormat="1" ht="14.25" customHeight="1" x14ac:dyDescent="0.2">
      <c r="A1365" s="189"/>
      <c r="B1365" s="327" t="s">
        <v>582</v>
      </c>
      <c r="C1365" s="327"/>
      <c r="D1365" s="327"/>
      <c r="E1365" s="327"/>
      <c r="F1365" s="197"/>
      <c r="G1365" s="60">
        <f>G1364*8</f>
        <v>0</v>
      </c>
      <c r="H1365" s="194"/>
      <c r="I1365" s="194"/>
      <c r="J1365" s="194"/>
      <c r="K1365" s="194"/>
    </row>
    <row r="1366" spans="1:12" s="195" customFormat="1" ht="12" customHeight="1" x14ac:dyDescent="0.25">
      <c r="A1366" s="189"/>
      <c r="B1366" s="190"/>
      <c r="C1366" s="191"/>
      <c r="D1366" s="192"/>
      <c r="E1366" s="123"/>
      <c r="F1366" s="74"/>
      <c r="G1366" s="193"/>
      <c r="H1366" s="194"/>
      <c r="I1366" s="194"/>
      <c r="J1366" s="194"/>
      <c r="K1366" s="194"/>
    </row>
    <row r="1367" spans="1:12" s="120" customFormat="1" x14ac:dyDescent="0.25">
      <c r="A1367" s="188"/>
      <c r="B1367" s="177" t="s">
        <v>583</v>
      </c>
      <c r="C1367" s="6"/>
      <c r="D1367" s="172"/>
      <c r="E1367" s="76"/>
      <c r="F1367" s="74"/>
      <c r="G1367" s="193"/>
      <c r="H1367" s="187"/>
      <c r="K1367" s="4"/>
      <c r="L1367" s="4"/>
    </row>
    <row r="1368" spans="1:12" s="195" customFormat="1" x14ac:dyDescent="0.25">
      <c r="A1368" s="189" t="s">
        <v>15</v>
      </c>
      <c r="B1368" s="190" t="s">
        <v>584</v>
      </c>
      <c r="C1368" s="191">
        <v>2</v>
      </c>
      <c r="D1368" s="192" t="s">
        <v>483</v>
      </c>
      <c r="E1368" s="123"/>
      <c r="F1368" s="52">
        <f t="shared" ref="F1368:F1370" si="132">C1368*E1368</f>
        <v>0</v>
      </c>
      <c r="G1368" s="193"/>
      <c r="H1368" s="194"/>
      <c r="I1368" s="194"/>
      <c r="J1368" s="194"/>
      <c r="K1368" s="194"/>
    </row>
    <row r="1369" spans="1:12" s="195" customFormat="1" x14ac:dyDescent="0.25">
      <c r="A1369" s="189" t="s">
        <v>18</v>
      </c>
      <c r="B1369" s="190" t="s">
        <v>585</v>
      </c>
      <c r="C1369" s="191">
        <v>4</v>
      </c>
      <c r="D1369" s="192" t="s">
        <v>483</v>
      </c>
      <c r="E1369" s="123"/>
      <c r="F1369" s="52">
        <f t="shared" si="132"/>
        <v>0</v>
      </c>
      <c r="G1369" s="193"/>
      <c r="H1369" s="194"/>
      <c r="I1369" s="194"/>
      <c r="J1369" s="194"/>
      <c r="K1369" s="194"/>
    </row>
    <row r="1370" spans="1:12" s="195" customFormat="1" x14ac:dyDescent="0.25">
      <c r="A1370" s="189" t="s">
        <v>21</v>
      </c>
      <c r="B1370" s="190" t="s">
        <v>537</v>
      </c>
      <c r="C1370" s="191">
        <v>8</v>
      </c>
      <c r="D1370" s="192" t="s">
        <v>483</v>
      </c>
      <c r="E1370" s="123"/>
      <c r="F1370" s="52">
        <f t="shared" si="132"/>
        <v>0</v>
      </c>
      <c r="G1370" s="132">
        <f>SUM(F1368:F1370)</f>
        <v>0</v>
      </c>
      <c r="H1370" s="194"/>
      <c r="I1370" s="194"/>
      <c r="J1370" s="194"/>
      <c r="K1370" s="194"/>
    </row>
    <row r="1371" spans="1:12" s="195" customFormat="1" ht="14.25" customHeight="1" x14ac:dyDescent="0.2">
      <c r="A1371" s="196"/>
      <c r="B1371" s="327" t="s">
        <v>586</v>
      </c>
      <c r="C1371" s="327"/>
      <c r="D1371" s="327"/>
      <c r="E1371" s="327"/>
      <c r="F1371" s="197"/>
      <c r="G1371" s="60">
        <f>G1370*6</f>
        <v>0</v>
      </c>
      <c r="H1371" s="194"/>
      <c r="I1371" s="194"/>
      <c r="J1371" s="194"/>
      <c r="K1371" s="194"/>
    </row>
    <row r="1372" spans="1:12" s="195" customFormat="1" ht="12" customHeight="1" x14ac:dyDescent="0.25">
      <c r="A1372" s="189"/>
      <c r="B1372" s="190"/>
      <c r="C1372" s="191"/>
      <c r="D1372" s="192"/>
      <c r="E1372" s="123"/>
      <c r="F1372" s="74"/>
      <c r="G1372" s="193"/>
      <c r="H1372" s="194"/>
      <c r="I1372" s="194"/>
      <c r="J1372" s="194"/>
      <c r="K1372" s="194"/>
    </row>
    <row r="1373" spans="1:12" s="120" customFormat="1" x14ac:dyDescent="0.25">
      <c r="A1373" s="188" t="s">
        <v>162</v>
      </c>
      <c r="B1373" s="177" t="s">
        <v>565</v>
      </c>
      <c r="C1373" s="6"/>
      <c r="D1373" s="172"/>
      <c r="E1373" s="76"/>
      <c r="F1373" s="74"/>
      <c r="G1373" s="193"/>
      <c r="H1373" s="187"/>
      <c r="K1373" s="4"/>
      <c r="L1373" s="4"/>
    </row>
    <row r="1374" spans="1:12" s="195" customFormat="1" x14ac:dyDescent="0.25">
      <c r="A1374" s="189" t="s">
        <v>15</v>
      </c>
      <c r="B1374" s="190" t="s">
        <v>566</v>
      </c>
      <c r="C1374" s="191">
        <f>4.76*1.07*34</f>
        <v>173.1688</v>
      </c>
      <c r="D1374" s="192" t="s">
        <v>25</v>
      </c>
      <c r="E1374" s="123"/>
      <c r="F1374" s="52">
        <f t="shared" ref="F1374:F1377" si="133">C1374*E1374</f>
        <v>0</v>
      </c>
      <c r="G1374" s="193"/>
      <c r="H1374" s="194"/>
      <c r="I1374" s="194"/>
      <c r="J1374" s="194"/>
      <c r="K1374" s="194"/>
    </row>
    <row r="1375" spans="1:12" s="195" customFormat="1" x14ac:dyDescent="0.25">
      <c r="A1375" s="189" t="s">
        <v>18</v>
      </c>
      <c r="B1375" s="190" t="s">
        <v>567</v>
      </c>
      <c r="C1375" s="191">
        <f>4.76*1.07*10</f>
        <v>50.932000000000002</v>
      </c>
      <c r="D1375" s="192" t="s">
        <v>25</v>
      </c>
      <c r="E1375" s="123"/>
      <c r="F1375" s="52">
        <f t="shared" si="133"/>
        <v>0</v>
      </c>
      <c r="G1375" s="193"/>
      <c r="H1375" s="194"/>
      <c r="I1375" s="194"/>
      <c r="J1375" s="194"/>
      <c r="K1375" s="194"/>
    </row>
    <row r="1376" spans="1:12" s="195" customFormat="1" x14ac:dyDescent="0.25">
      <c r="A1376" s="189" t="s">
        <v>21</v>
      </c>
      <c r="B1376" s="190" t="s">
        <v>568</v>
      </c>
      <c r="C1376" s="191">
        <f>22.21</f>
        <v>22.21</v>
      </c>
      <c r="D1376" s="192" t="s">
        <v>20</v>
      </c>
      <c r="E1376" s="123"/>
      <c r="F1376" s="52">
        <f t="shared" si="133"/>
        <v>0</v>
      </c>
      <c r="G1376" s="193"/>
      <c r="H1376" s="194"/>
      <c r="I1376" s="194"/>
      <c r="J1376" s="194"/>
      <c r="K1376" s="194"/>
    </row>
    <row r="1377" spans="1:12" s="195" customFormat="1" x14ac:dyDescent="0.25">
      <c r="A1377" s="189" t="s">
        <v>23</v>
      </c>
      <c r="B1377" s="190" t="s">
        <v>569</v>
      </c>
      <c r="C1377" s="191">
        <f>4.76*4</f>
        <v>19.04</v>
      </c>
      <c r="D1377" s="192" t="s">
        <v>20</v>
      </c>
      <c r="E1377" s="123"/>
      <c r="F1377" s="52">
        <f t="shared" si="133"/>
        <v>0</v>
      </c>
      <c r="G1377" s="132">
        <f>SUM(F1374:F1377)</f>
        <v>0</v>
      </c>
      <c r="H1377" s="194"/>
      <c r="I1377" s="194"/>
      <c r="J1377" s="194"/>
      <c r="K1377" s="194"/>
    </row>
    <row r="1378" spans="1:12" s="195" customFormat="1" ht="12" customHeight="1" x14ac:dyDescent="0.25">
      <c r="A1378" s="189"/>
      <c r="B1378" s="190"/>
      <c r="C1378" s="191"/>
      <c r="D1378" s="192"/>
      <c r="E1378" s="123"/>
      <c r="F1378" s="74"/>
      <c r="G1378" s="193"/>
      <c r="H1378" s="194"/>
      <c r="I1378" s="194"/>
      <c r="J1378" s="194"/>
      <c r="K1378" s="194"/>
    </row>
    <row r="1379" spans="1:12" s="195" customFormat="1" ht="14.25" customHeight="1" x14ac:dyDescent="0.2">
      <c r="A1379" s="196"/>
      <c r="B1379" s="327" t="s">
        <v>587</v>
      </c>
      <c r="C1379" s="327"/>
      <c r="D1379" s="327"/>
      <c r="E1379" s="327"/>
      <c r="F1379" s="197" t="s">
        <v>36</v>
      </c>
      <c r="G1379" s="60">
        <f>G1377+G1371+G1365+G1358+G1353+G1347+G1344+G1342</f>
        <v>0</v>
      </c>
      <c r="H1379" s="194"/>
      <c r="I1379" s="194"/>
      <c r="J1379" s="194"/>
      <c r="K1379" s="194"/>
    </row>
    <row r="1380" spans="1:12" s="195" customFormat="1" ht="12" customHeight="1" x14ac:dyDescent="0.25">
      <c r="A1380" s="189"/>
      <c r="B1380" s="190"/>
      <c r="C1380" s="191"/>
      <c r="D1380" s="192"/>
      <c r="E1380" s="123"/>
      <c r="F1380" s="74"/>
      <c r="G1380" s="193"/>
      <c r="H1380" s="194"/>
      <c r="I1380" s="194"/>
      <c r="J1380" s="194"/>
      <c r="K1380" s="194"/>
    </row>
    <row r="1381" spans="1:12" s="120" customFormat="1" x14ac:dyDescent="0.25">
      <c r="A1381" s="188"/>
      <c r="B1381" s="177" t="s">
        <v>588</v>
      </c>
      <c r="C1381" s="6"/>
      <c r="D1381" s="172"/>
      <c r="E1381" s="76"/>
      <c r="F1381" s="74"/>
      <c r="G1381" s="193"/>
      <c r="H1381" s="187"/>
      <c r="K1381" s="4"/>
      <c r="L1381" s="4"/>
    </row>
    <row r="1382" spans="1:12" s="195" customFormat="1" ht="12" customHeight="1" x14ac:dyDescent="0.25">
      <c r="A1382" s="189"/>
      <c r="B1382" s="190"/>
      <c r="C1382" s="191"/>
      <c r="D1382" s="192"/>
      <c r="E1382" s="123"/>
      <c r="F1382" s="74"/>
      <c r="G1382" s="193"/>
      <c r="H1382" s="194"/>
      <c r="I1382" s="194"/>
      <c r="J1382" s="194"/>
      <c r="K1382" s="194"/>
    </row>
    <row r="1383" spans="1:12" s="120" customFormat="1" x14ac:dyDescent="0.25">
      <c r="A1383" s="188" t="s">
        <v>13</v>
      </c>
      <c r="B1383" s="177" t="s">
        <v>572</v>
      </c>
      <c r="C1383" s="6"/>
      <c r="D1383" s="172"/>
      <c r="E1383" s="76"/>
      <c r="F1383" s="74"/>
      <c r="G1383" s="193"/>
      <c r="H1383" s="187"/>
      <c r="K1383" s="4"/>
      <c r="L1383" s="4"/>
    </row>
    <row r="1384" spans="1:12" s="202" customFormat="1" x14ac:dyDescent="0.25">
      <c r="A1384" s="189" t="s">
        <v>15</v>
      </c>
      <c r="B1384" s="198" t="s">
        <v>589</v>
      </c>
      <c r="C1384" s="199">
        <v>14</v>
      </c>
      <c r="D1384" s="200" t="s">
        <v>483</v>
      </c>
      <c r="E1384" s="201"/>
      <c r="F1384" s="52">
        <f t="shared" ref="F1384" si="134">C1384*E1384</f>
        <v>0</v>
      </c>
      <c r="G1384" s="132">
        <f>SUM(F1384)</f>
        <v>0</v>
      </c>
    </row>
    <row r="1385" spans="1:12" s="202" customFormat="1" ht="12.75" x14ac:dyDescent="0.2">
      <c r="A1385" s="203"/>
      <c r="B1385" s="198"/>
      <c r="C1385" s="199"/>
      <c r="D1385" s="200"/>
      <c r="E1385" s="201"/>
      <c r="F1385" s="204"/>
      <c r="G1385" s="205"/>
    </row>
    <row r="1386" spans="1:12" s="120" customFormat="1" x14ac:dyDescent="0.25">
      <c r="A1386" s="188" t="s">
        <v>43</v>
      </c>
      <c r="B1386" s="177" t="s">
        <v>574</v>
      </c>
      <c r="C1386" s="6"/>
      <c r="D1386" s="172"/>
      <c r="E1386" s="76"/>
      <c r="F1386" s="74"/>
      <c r="G1386" s="193"/>
      <c r="H1386" s="187"/>
      <c r="K1386" s="4"/>
      <c r="L1386" s="4"/>
    </row>
    <row r="1387" spans="1:12" s="202" customFormat="1" x14ac:dyDescent="0.25">
      <c r="A1387" s="189" t="s">
        <v>15</v>
      </c>
      <c r="B1387" s="198" t="s">
        <v>590</v>
      </c>
      <c r="C1387" s="199">
        <v>12</v>
      </c>
      <c r="D1387" s="200" t="s">
        <v>483</v>
      </c>
      <c r="E1387" s="201"/>
      <c r="F1387" s="52">
        <f t="shared" ref="F1387" si="135">C1387*E1387</f>
        <v>0</v>
      </c>
      <c r="G1387" s="132">
        <f>SUM(F1387)</f>
        <v>0</v>
      </c>
    </row>
    <row r="1388" spans="1:12" s="202" customFormat="1" ht="12.75" x14ac:dyDescent="0.2">
      <c r="A1388" s="203"/>
      <c r="B1388" s="198"/>
      <c r="C1388" s="199"/>
      <c r="D1388" s="200"/>
      <c r="E1388" s="201"/>
      <c r="F1388" s="204"/>
      <c r="G1388" s="205"/>
    </row>
    <row r="1389" spans="1:12" s="120" customFormat="1" x14ac:dyDescent="0.25">
      <c r="A1389" s="188" t="s">
        <v>133</v>
      </c>
      <c r="B1389" s="177" t="s">
        <v>509</v>
      </c>
      <c r="C1389" s="6"/>
      <c r="D1389" s="172"/>
      <c r="E1389" s="76"/>
      <c r="F1389" s="74"/>
      <c r="G1389" s="193"/>
      <c r="H1389" s="187"/>
      <c r="K1389" s="4"/>
      <c r="L1389" s="4"/>
    </row>
    <row r="1390" spans="1:12" s="202" customFormat="1" x14ac:dyDescent="0.25">
      <c r="A1390" s="189" t="s">
        <v>15</v>
      </c>
      <c r="B1390" s="198" t="s">
        <v>510</v>
      </c>
      <c r="C1390" s="199">
        <f>7*12</f>
        <v>84</v>
      </c>
      <c r="D1390" s="200" t="s">
        <v>483</v>
      </c>
      <c r="E1390" s="201"/>
      <c r="F1390" s="52">
        <f t="shared" ref="F1390" si="136">C1390*E1390</f>
        <v>0</v>
      </c>
      <c r="G1390" s="132">
        <f>SUM(F1390)</f>
        <v>0</v>
      </c>
    </row>
    <row r="1391" spans="1:12" s="202" customFormat="1" ht="12.75" x14ac:dyDescent="0.2">
      <c r="A1391" s="203"/>
      <c r="B1391" s="206"/>
      <c r="C1391" s="199"/>
      <c r="D1391" s="200"/>
      <c r="E1391" s="201"/>
      <c r="F1391" s="204"/>
      <c r="G1391" s="205"/>
    </row>
    <row r="1392" spans="1:12" s="120" customFormat="1" x14ac:dyDescent="0.25">
      <c r="A1392" s="188" t="s">
        <v>141</v>
      </c>
      <c r="B1392" s="177" t="s">
        <v>511</v>
      </c>
      <c r="C1392" s="6"/>
      <c r="D1392" s="172"/>
      <c r="E1392" s="76"/>
      <c r="F1392" s="74"/>
      <c r="G1392" s="193"/>
      <c r="H1392" s="187"/>
      <c r="K1392" s="4"/>
      <c r="L1392" s="4"/>
    </row>
    <row r="1393" spans="1:12" s="202" customFormat="1" x14ac:dyDescent="0.25">
      <c r="A1393" s="189" t="s">
        <v>15</v>
      </c>
      <c r="B1393" s="198" t="s">
        <v>591</v>
      </c>
      <c r="C1393" s="199">
        <v>88</v>
      </c>
      <c r="D1393" s="200" t="s">
        <v>483</v>
      </c>
      <c r="E1393" s="201"/>
      <c r="F1393" s="52">
        <f t="shared" ref="F1393:F1396" si="137">C1393*E1393</f>
        <v>0</v>
      </c>
      <c r="G1393" s="205"/>
    </row>
    <row r="1394" spans="1:12" s="202" customFormat="1" x14ac:dyDescent="0.25">
      <c r="A1394" s="189" t="s">
        <v>18</v>
      </c>
      <c r="B1394" s="198" t="s">
        <v>592</v>
      </c>
      <c r="C1394" s="199">
        <v>22</v>
      </c>
      <c r="D1394" s="200" t="s">
        <v>483</v>
      </c>
      <c r="E1394" s="201"/>
      <c r="F1394" s="52">
        <f t="shared" si="137"/>
        <v>0</v>
      </c>
      <c r="G1394" s="205"/>
    </row>
    <row r="1395" spans="1:12" s="202" customFormat="1" x14ac:dyDescent="0.25">
      <c r="A1395" s="189" t="s">
        <v>21</v>
      </c>
      <c r="B1395" s="198" t="s">
        <v>514</v>
      </c>
      <c r="C1395" s="199">
        <f>4*(C1393+C1394)</f>
        <v>440</v>
      </c>
      <c r="D1395" s="200" t="s">
        <v>483</v>
      </c>
      <c r="E1395" s="201"/>
      <c r="F1395" s="52">
        <f t="shared" si="137"/>
        <v>0</v>
      </c>
      <c r="G1395" s="205"/>
    </row>
    <row r="1396" spans="1:12" s="202" customFormat="1" x14ac:dyDescent="0.25">
      <c r="A1396" s="189" t="s">
        <v>23</v>
      </c>
      <c r="B1396" s="198" t="s">
        <v>515</v>
      </c>
      <c r="C1396" s="199">
        <f>C1395</f>
        <v>440</v>
      </c>
      <c r="D1396" s="200" t="s">
        <v>483</v>
      </c>
      <c r="E1396" s="201"/>
      <c r="F1396" s="52">
        <f t="shared" si="137"/>
        <v>0</v>
      </c>
      <c r="G1396" s="132">
        <f>SUM(F1393:F1396)</f>
        <v>0</v>
      </c>
    </row>
    <row r="1397" spans="1:12" s="202" customFormat="1" ht="12.75" x14ac:dyDescent="0.2">
      <c r="A1397" s="203"/>
      <c r="B1397" s="198"/>
      <c r="C1397" s="199"/>
      <c r="D1397" s="199"/>
      <c r="E1397" s="199"/>
      <c r="F1397" s="199"/>
      <c r="G1397" s="199"/>
    </row>
    <row r="1398" spans="1:12" s="120" customFormat="1" x14ac:dyDescent="0.25">
      <c r="A1398" s="188" t="s">
        <v>153</v>
      </c>
      <c r="B1398" s="177" t="s">
        <v>516</v>
      </c>
      <c r="C1398" s="6"/>
      <c r="D1398" s="172"/>
      <c r="E1398" s="76"/>
      <c r="F1398" s="74"/>
      <c r="G1398" s="193"/>
      <c r="H1398" s="187"/>
      <c r="K1398" s="4"/>
      <c r="L1398" s="4"/>
    </row>
    <row r="1399" spans="1:12" s="202" customFormat="1" x14ac:dyDescent="0.25">
      <c r="A1399" s="189" t="s">
        <v>15</v>
      </c>
      <c r="B1399" s="198" t="s">
        <v>593</v>
      </c>
      <c r="C1399" s="199">
        <v>4</v>
      </c>
      <c r="D1399" s="200" t="s">
        <v>483</v>
      </c>
      <c r="E1399" s="201"/>
      <c r="F1399" s="52">
        <f t="shared" ref="F1399:F1404" si="138">C1399*E1399</f>
        <v>0</v>
      </c>
      <c r="G1399" s="205"/>
    </row>
    <row r="1400" spans="1:12" s="202" customFormat="1" x14ac:dyDescent="0.25">
      <c r="A1400" s="189" t="s">
        <v>18</v>
      </c>
      <c r="B1400" s="198" t="s">
        <v>594</v>
      </c>
      <c r="C1400" s="199">
        <f>4</f>
        <v>4</v>
      </c>
      <c r="D1400" s="200" t="s">
        <v>483</v>
      </c>
      <c r="E1400" s="201"/>
      <c r="F1400" s="52">
        <f t="shared" si="138"/>
        <v>0</v>
      </c>
      <c r="G1400" s="205"/>
    </row>
    <row r="1401" spans="1:12" s="202" customFormat="1" x14ac:dyDescent="0.25">
      <c r="A1401" s="189" t="s">
        <v>21</v>
      </c>
      <c r="B1401" s="198" t="s">
        <v>595</v>
      </c>
      <c r="C1401" s="199">
        <v>4</v>
      </c>
      <c r="D1401" s="200" t="s">
        <v>483</v>
      </c>
      <c r="E1401" s="201"/>
      <c r="F1401" s="52">
        <f t="shared" si="138"/>
        <v>0</v>
      </c>
      <c r="G1401" s="205"/>
    </row>
    <row r="1402" spans="1:12" s="202" customFormat="1" x14ac:dyDescent="0.25">
      <c r="A1402" s="189" t="s">
        <v>23</v>
      </c>
      <c r="B1402" s="198" t="s">
        <v>596</v>
      </c>
      <c r="C1402" s="199">
        <v>4</v>
      </c>
      <c r="D1402" s="200" t="s">
        <v>483</v>
      </c>
      <c r="E1402" s="201"/>
      <c r="F1402" s="52">
        <f t="shared" si="138"/>
        <v>0</v>
      </c>
      <c r="G1402" s="205"/>
    </row>
    <row r="1403" spans="1:12" s="202" customFormat="1" x14ac:dyDescent="0.25">
      <c r="A1403" s="189" t="s">
        <v>26</v>
      </c>
      <c r="B1403" s="198" t="s">
        <v>514</v>
      </c>
      <c r="C1403" s="199">
        <f>4*(C1399+C1400+C1401+C1402)</f>
        <v>64</v>
      </c>
      <c r="D1403" s="200" t="s">
        <v>483</v>
      </c>
      <c r="E1403" s="201"/>
      <c r="F1403" s="52">
        <f t="shared" si="138"/>
        <v>0</v>
      </c>
      <c r="G1403" s="205"/>
    </row>
    <row r="1404" spans="1:12" s="202" customFormat="1" x14ac:dyDescent="0.25">
      <c r="A1404" s="189" t="s">
        <v>29</v>
      </c>
      <c r="B1404" s="198" t="s">
        <v>515</v>
      </c>
      <c r="C1404" s="199">
        <f>2*C1403</f>
        <v>128</v>
      </c>
      <c r="D1404" s="200" t="s">
        <v>483</v>
      </c>
      <c r="E1404" s="201"/>
      <c r="F1404" s="52">
        <f t="shared" si="138"/>
        <v>0</v>
      </c>
      <c r="G1404" s="132">
        <f>SUM(F1399:F1404)</f>
        <v>0</v>
      </c>
    </row>
    <row r="1405" spans="1:12" s="202" customFormat="1" ht="12.75" x14ac:dyDescent="0.2">
      <c r="A1405" s="203"/>
      <c r="B1405" s="207"/>
      <c r="C1405" s="208"/>
      <c r="D1405" s="200"/>
      <c r="E1405" s="201"/>
      <c r="F1405" s="204"/>
      <c r="G1405" s="205"/>
    </row>
    <row r="1406" spans="1:12" s="120" customFormat="1" x14ac:dyDescent="0.25">
      <c r="A1406" s="188" t="s">
        <v>158</v>
      </c>
      <c r="B1406" s="177" t="s">
        <v>533</v>
      </c>
      <c r="C1406" s="6"/>
      <c r="D1406" s="172"/>
      <c r="E1406" s="76"/>
      <c r="F1406" s="74"/>
      <c r="G1406" s="193"/>
      <c r="H1406" s="187"/>
      <c r="K1406" s="4"/>
      <c r="L1406" s="4"/>
    </row>
    <row r="1407" spans="1:12" s="120" customFormat="1" x14ac:dyDescent="0.25">
      <c r="B1407" s="177" t="s">
        <v>597</v>
      </c>
      <c r="C1407" s="6"/>
      <c r="D1407" s="172"/>
      <c r="E1407" s="76"/>
      <c r="F1407" s="74"/>
      <c r="G1407" s="193"/>
      <c r="H1407" s="187"/>
      <c r="K1407" s="4"/>
      <c r="L1407" s="4"/>
    </row>
    <row r="1408" spans="1:12" s="202" customFormat="1" x14ac:dyDescent="0.25">
      <c r="A1408" s="189" t="s">
        <v>15</v>
      </c>
      <c r="B1408" s="198" t="s">
        <v>580</v>
      </c>
      <c r="C1408" s="209">
        <v>2</v>
      </c>
      <c r="D1408" s="200" t="s">
        <v>483</v>
      </c>
      <c r="E1408" s="201"/>
      <c r="F1408" s="52">
        <f t="shared" ref="F1408:F1410" si="139">C1408*E1408</f>
        <v>0</v>
      </c>
      <c r="G1408" s="205"/>
    </row>
    <row r="1409" spans="1:12" s="202" customFormat="1" x14ac:dyDescent="0.25">
      <c r="A1409" s="189" t="s">
        <v>18</v>
      </c>
      <c r="B1409" s="198" t="s">
        <v>581</v>
      </c>
      <c r="C1409" s="209">
        <v>4</v>
      </c>
      <c r="D1409" s="200" t="s">
        <v>483</v>
      </c>
      <c r="E1409" s="201"/>
      <c r="F1409" s="52">
        <f t="shared" si="139"/>
        <v>0</v>
      </c>
      <c r="G1409" s="205"/>
    </row>
    <row r="1410" spans="1:12" s="202" customFormat="1" x14ac:dyDescent="0.25">
      <c r="A1410" s="189" t="s">
        <v>21</v>
      </c>
      <c r="B1410" s="198" t="s">
        <v>537</v>
      </c>
      <c r="C1410" s="209">
        <v>12</v>
      </c>
      <c r="D1410" s="200" t="s">
        <v>483</v>
      </c>
      <c r="E1410" s="201"/>
      <c r="F1410" s="52">
        <f t="shared" si="139"/>
        <v>0</v>
      </c>
      <c r="G1410" s="132">
        <f>SUM(F1408:F1410)</f>
        <v>0</v>
      </c>
    </row>
    <row r="1411" spans="1:12" s="202" customFormat="1" ht="14.25" x14ac:dyDescent="0.2">
      <c r="A1411" s="210"/>
      <c r="B1411" s="327" t="s">
        <v>598</v>
      </c>
      <c r="C1411" s="327"/>
      <c r="D1411" s="327"/>
      <c r="E1411" s="327"/>
      <c r="F1411" s="204"/>
      <c r="G1411" s="60">
        <f>G1410*10</f>
        <v>0</v>
      </c>
    </row>
    <row r="1412" spans="1:12" s="202" customFormat="1" ht="12.75" x14ac:dyDescent="0.2">
      <c r="A1412" s="210"/>
      <c r="B1412" s="198"/>
      <c r="C1412" s="209"/>
      <c r="D1412" s="200"/>
      <c r="E1412" s="201"/>
      <c r="F1412" s="204"/>
      <c r="G1412" s="205"/>
    </row>
    <row r="1413" spans="1:12" s="120" customFormat="1" x14ac:dyDescent="0.25">
      <c r="A1413" s="188"/>
      <c r="B1413" s="177" t="s">
        <v>599</v>
      </c>
      <c r="C1413" s="6"/>
      <c r="D1413" s="172"/>
      <c r="E1413" s="76"/>
      <c r="F1413" s="74"/>
      <c r="G1413" s="193"/>
      <c r="H1413" s="187"/>
      <c r="K1413" s="4"/>
      <c r="L1413" s="4"/>
    </row>
    <row r="1414" spans="1:12" s="202" customFormat="1" x14ac:dyDescent="0.25">
      <c r="A1414" s="189" t="s">
        <v>15</v>
      </c>
      <c r="B1414" s="198" t="s">
        <v>584</v>
      </c>
      <c r="C1414" s="209">
        <v>2</v>
      </c>
      <c r="D1414" s="200" t="s">
        <v>483</v>
      </c>
      <c r="E1414" s="201"/>
      <c r="F1414" s="52">
        <f t="shared" ref="F1414:F1416" si="140">C1414*E1414</f>
        <v>0</v>
      </c>
      <c r="G1414" s="205"/>
    </row>
    <row r="1415" spans="1:12" s="202" customFormat="1" x14ac:dyDescent="0.25">
      <c r="A1415" s="189" t="s">
        <v>18</v>
      </c>
      <c r="B1415" s="198" t="s">
        <v>600</v>
      </c>
      <c r="C1415" s="209">
        <v>4</v>
      </c>
      <c r="D1415" s="200" t="s">
        <v>483</v>
      </c>
      <c r="E1415" s="201"/>
      <c r="F1415" s="52">
        <f t="shared" si="140"/>
        <v>0</v>
      </c>
      <c r="G1415" s="205"/>
    </row>
    <row r="1416" spans="1:12" s="202" customFormat="1" x14ac:dyDescent="0.25">
      <c r="A1416" s="189" t="s">
        <v>21</v>
      </c>
      <c r="B1416" s="198" t="s">
        <v>537</v>
      </c>
      <c r="C1416" s="209">
        <f>2*C1415</f>
        <v>8</v>
      </c>
      <c r="D1416" s="200" t="s">
        <v>483</v>
      </c>
      <c r="E1416" s="201"/>
      <c r="F1416" s="52">
        <f t="shared" si="140"/>
        <v>0</v>
      </c>
      <c r="G1416" s="132">
        <f>SUM(F1414:F1416)</f>
        <v>0</v>
      </c>
    </row>
    <row r="1417" spans="1:12" s="202" customFormat="1" ht="14.25" x14ac:dyDescent="0.2">
      <c r="A1417" s="210"/>
      <c r="B1417" s="327" t="s">
        <v>601</v>
      </c>
      <c r="C1417" s="327"/>
      <c r="D1417" s="327"/>
      <c r="E1417" s="327"/>
      <c r="F1417" s="204"/>
      <c r="G1417" s="60">
        <f>G1416*7</f>
        <v>0</v>
      </c>
    </row>
    <row r="1418" spans="1:12" s="202" customFormat="1" ht="12.75" x14ac:dyDescent="0.2">
      <c r="A1418" s="203"/>
      <c r="B1418" s="207"/>
      <c r="C1418" s="208"/>
      <c r="D1418" s="200"/>
      <c r="E1418" s="211"/>
      <c r="F1418" s="212"/>
      <c r="G1418" s="205"/>
    </row>
    <row r="1419" spans="1:12" s="120" customFormat="1" x14ac:dyDescent="0.25">
      <c r="A1419" s="188" t="s">
        <v>162</v>
      </c>
      <c r="B1419" s="177" t="s">
        <v>565</v>
      </c>
      <c r="C1419" s="6"/>
      <c r="D1419" s="172"/>
      <c r="E1419" s="76"/>
      <c r="F1419" s="74"/>
      <c r="G1419" s="193"/>
      <c r="H1419" s="187"/>
      <c r="K1419" s="4"/>
      <c r="L1419" s="4"/>
    </row>
    <row r="1420" spans="1:12" s="202" customFormat="1" x14ac:dyDescent="0.25">
      <c r="A1420" s="189" t="s">
        <v>15</v>
      </c>
      <c r="B1420" s="207" t="s">
        <v>566</v>
      </c>
      <c r="C1420" s="208">
        <f>4.13*1.07*40</f>
        <v>176.76400000000001</v>
      </c>
      <c r="D1420" s="200" t="s">
        <v>25</v>
      </c>
      <c r="E1420" s="201"/>
      <c r="F1420" s="52">
        <f t="shared" ref="F1420:F1423" si="141">C1420*E1420</f>
        <v>0</v>
      </c>
      <c r="G1420" s="205"/>
    </row>
    <row r="1421" spans="1:12" s="202" customFormat="1" x14ac:dyDescent="0.25">
      <c r="A1421" s="189" t="s">
        <v>18</v>
      </c>
      <c r="B1421" s="207" t="s">
        <v>567</v>
      </c>
      <c r="C1421" s="208">
        <f>4.13*1.07*12</f>
        <v>53.029200000000003</v>
      </c>
      <c r="D1421" s="200" t="s">
        <v>25</v>
      </c>
      <c r="E1421" s="201"/>
      <c r="F1421" s="52">
        <f t="shared" si="141"/>
        <v>0</v>
      </c>
      <c r="G1421" s="205"/>
    </row>
    <row r="1422" spans="1:12" s="202" customFormat="1" x14ac:dyDescent="0.25">
      <c r="A1422" s="189" t="s">
        <v>21</v>
      </c>
      <c r="B1422" s="207" t="s">
        <v>568</v>
      </c>
      <c r="C1422" s="208">
        <v>20.6</v>
      </c>
      <c r="D1422" s="200" t="s">
        <v>20</v>
      </c>
      <c r="E1422" s="201"/>
      <c r="F1422" s="52">
        <f t="shared" si="141"/>
        <v>0</v>
      </c>
      <c r="G1422" s="132"/>
    </row>
    <row r="1423" spans="1:12" s="202" customFormat="1" x14ac:dyDescent="0.25">
      <c r="A1423" s="189" t="s">
        <v>23</v>
      </c>
      <c r="B1423" s="213" t="s">
        <v>569</v>
      </c>
      <c r="C1423" s="208">
        <f>4.13*4</f>
        <v>16.52</v>
      </c>
      <c r="D1423" s="200" t="s">
        <v>20</v>
      </c>
      <c r="E1423" s="201"/>
      <c r="F1423" s="52">
        <f t="shared" si="141"/>
        <v>0</v>
      </c>
      <c r="G1423" s="132">
        <f>SUM(F1420:F1423)</f>
        <v>0</v>
      </c>
    </row>
    <row r="1424" spans="1:12" s="202" customFormat="1" ht="12.75" x14ac:dyDescent="0.2">
      <c r="A1424" s="189"/>
      <c r="B1424" s="213"/>
      <c r="C1424" s="208"/>
      <c r="D1424" s="200"/>
      <c r="E1424" s="201"/>
      <c r="F1424" s="204"/>
      <c r="G1424" s="205"/>
    </row>
    <row r="1425" spans="1:12" s="195" customFormat="1" ht="14.25" customHeight="1" x14ac:dyDescent="0.2">
      <c r="A1425" s="196"/>
      <c r="B1425" s="327" t="s">
        <v>602</v>
      </c>
      <c r="C1425" s="327"/>
      <c r="D1425" s="327"/>
      <c r="E1425" s="327"/>
      <c r="F1425" s="197" t="s">
        <v>36</v>
      </c>
      <c r="G1425" s="60">
        <f>G1423+G1417+G1411+G1404+G1396+G1390+G1387+G1384</f>
        <v>0</v>
      </c>
      <c r="H1425" s="194"/>
      <c r="I1425" s="194"/>
      <c r="J1425" s="194"/>
      <c r="K1425" s="194"/>
    </row>
    <row r="1426" spans="1:12" s="202" customFormat="1" ht="12.75" x14ac:dyDescent="0.2">
      <c r="A1426" s="203"/>
      <c r="B1426" s="214"/>
      <c r="C1426" s="199"/>
      <c r="D1426" s="200"/>
      <c r="E1426" s="201"/>
      <c r="F1426" s="204"/>
      <c r="G1426" s="205"/>
    </row>
    <row r="1427" spans="1:12" s="120" customFormat="1" x14ac:dyDescent="0.25">
      <c r="A1427" s="188"/>
      <c r="B1427" s="177" t="s">
        <v>603</v>
      </c>
      <c r="C1427" s="6"/>
      <c r="D1427" s="172"/>
      <c r="E1427" s="76"/>
      <c r="F1427" s="74"/>
      <c r="G1427" s="193"/>
      <c r="H1427" s="187"/>
      <c r="K1427" s="4"/>
      <c r="L1427" s="4"/>
    </row>
    <row r="1428" spans="1:12" s="120" customFormat="1" x14ac:dyDescent="0.25">
      <c r="A1428" s="188"/>
      <c r="B1428" s="177"/>
      <c r="C1428" s="6"/>
      <c r="D1428" s="172"/>
      <c r="E1428" s="76"/>
      <c r="F1428" s="74"/>
      <c r="G1428" s="193"/>
      <c r="H1428" s="187"/>
      <c r="K1428" s="4"/>
      <c r="L1428" s="4"/>
    </row>
    <row r="1429" spans="1:12" s="120" customFormat="1" x14ac:dyDescent="0.25">
      <c r="A1429" s="188" t="s">
        <v>13</v>
      </c>
      <c r="B1429" s="177" t="s">
        <v>572</v>
      </c>
      <c r="C1429" s="6"/>
      <c r="D1429" s="172"/>
      <c r="E1429" s="76"/>
      <c r="F1429" s="74"/>
      <c r="G1429" s="193"/>
      <c r="H1429" s="187"/>
      <c r="K1429" s="4"/>
      <c r="L1429" s="4"/>
    </row>
    <row r="1430" spans="1:12" s="202" customFormat="1" x14ac:dyDescent="0.25">
      <c r="A1430" s="189" t="s">
        <v>15</v>
      </c>
      <c r="B1430" s="207" t="s">
        <v>573</v>
      </c>
      <c r="C1430" s="208">
        <v>10</v>
      </c>
      <c r="D1430" s="200" t="s">
        <v>483</v>
      </c>
      <c r="E1430" s="201"/>
      <c r="F1430" s="52">
        <f t="shared" ref="F1430" si="142">C1430*E1430</f>
        <v>0</v>
      </c>
      <c r="G1430" s="132">
        <f>SUM(F1430)</f>
        <v>0</v>
      </c>
    </row>
    <row r="1431" spans="1:12" s="202" customFormat="1" ht="12.75" x14ac:dyDescent="0.2">
      <c r="A1431" s="203"/>
      <c r="B1431" s="207"/>
      <c r="C1431" s="208"/>
      <c r="D1431" s="200"/>
      <c r="E1431" s="201"/>
      <c r="F1431" s="204"/>
      <c r="G1431" s="205"/>
    </row>
    <row r="1432" spans="1:12" s="120" customFormat="1" x14ac:dyDescent="0.25">
      <c r="A1432" s="188" t="s">
        <v>43</v>
      </c>
      <c r="B1432" s="177" t="s">
        <v>574</v>
      </c>
      <c r="C1432" s="6"/>
      <c r="D1432" s="172"/>
      <c r="E1432" s="76"/>
      <c r="F1432" s="74"/>
      <c r="G1432" s="193"/>
      <c r="H1432" s="187"/>
      <c r="K1432" s="4"/>
      <c r="L1432" s="4"/>
    </row>
    <row r="1433" spans="1:12" s="202" customFormat="1" x14ac:dyDescent="0.25">
      <c r="A1433" s="189" t="s">
        <v>15</v>
      </c>
      <c r="B1433" s="207" t="s">
        <v>604</v>
      </c>
      <c r="C1433" s="208">
        <v>10</v>
      </c>
      <c r="D1433" s="200" t="s">
        <v>483</v>
      </c>
      <c r="E1433" s="201"/>
      <c r="F1433" s="52">
        <f t="shared" ref="F1433" si="143">C1433*E1433</f>
        <v>0</v>
      </c>
      <c r="G1433" s="132">
        <f>SUM(F1433)</f>
        <v>0</v>
      </c>
    </row>
    <row r="1434" spans="1:12" s="202" customFormat="1" ht="12.75" x14ac:dyDescent="0.2">
      <c r="A1434" s="203"/>
      <c r="B1434" s="207"/>
      <c r="C1434" s="208"/>
      <c r="D1434" s="200"/>
      <c r="E1434" s="201"/>
      <c r="F1434" s="204"/>
      <c r="G1434" s="205"/>
    </row>
    <row r="1435" spans="1:12" s="120" customFormat="1" x14ac:dyDescent="0.25">
      <c r="A1435" s="188" t="s">
        <v>133</v>
      </c>
      <c r="B1435" s="177" t="s">
        <v>509</v>
      </c>
      <c r="C1435" s="6"/>
      <c r="D1435" s="172"/>
      <c r="E1435" s="76"/>
      <c r="F1435" s="74"/>
      <c r="G1435" s="193"/>
      <c r="H1435" s="187"/>
      <c r="K1435" s="4"/>
      <c r="L1435" s="4"/>
    </row>
    <row r="1436" spans="1:12" s="202" customFormat="1" x14ac:dyDescent="0.25">
      <c r="A1436" s="189" t="s">
        <v>15</v>
      </c>
      <c r="B1436" s="207" t="s">
        <v>510</v>
      </c>
      <c r="C1436" s="208">
        <f>10*5</f>
        <v>50</v>
      </c>
      <c r="D1436" s="200" t="s">
        <v>483</v>
      </c>
      <c r="E1436" s="201"/>
      <c r="F1436" s="52">
        <f t="shared" ref="F1436" si="144">C1436*E1436</f>
        <v>0</v>
      </c>
      <c r="G1436" s="132">
        <f>SUM(F1436)</f>
        <v>0</v>
      </c>
    </row>
    <row r="1437" spans="1:12" s="202" customFormat="1" ht="12.75" x14ac:dyDescent="0.2">
      <c r="A1437" s="203"/>
      <c r="B1437" s="207"/>
      <c r="C1437" s="208"/>
      <c r="D1437" s="200"/>
      <c r="E1437" s="201"/>
      <c r="F1437" s="204"/>
      <c r="G1437" s="205"/>
    </row>
    <row r="1438" spans="1:12" s="120" customFormat="1" x14ac:dyDescent="0.25">
      <c r="A1438" s="188" t="s">
        <v>141</v>
      </c>
      <c r="B1438" s="177" t="s">
        <v>511</v>
      </c>
      <c r="C1438" s="6"/>
      <c r="D1438" s="172"/>
      <c r="E1438" s="76"/>
      <c r="F1438" s="74"/>
      <c r="G1438" s="193"/>
      <c r="H1438" s="187"/>
      <c r="K1438" s="4"/>
      <c r="L1438" s="4"/>
    </row>
    <row r="1439" spans="1:12" s="202" customFormat="1" x14ac:dyDescent="0.25">
      <c r="A1439" s="189" t="s">
        <v>15</v>
      </c>
      <c r="B1439" s="207" t="s">
        <v>605</v>
      </c>
      <c r="C1439" s="208">
        <f>2*8</f>
        <v>16</v>
      </c>
      <c r="D1439" s="200" t="s">
        <v>483</v>
      </c>
      <c r="E1439" s="201"/>
      <c r="F1439" s="52">
        <f t="shared" ref="F1439:F1442" si="145">C1439*E1439</f>
        <v>0</v>
      </c>
      <c r="G1439" s="205"/>
    </row>
    <row r="1440" spans="1:12" s="202" customFormat="1" x14ac:dyDescent="0.25">
      <c r="A1440" s="189" t="s">
        <v>18</v>
      </c>
      <c r="B1440" s="207" t="s">
        <v>606</v>
      </c>
      <c r="C1440" s="208">
        <f>8*8</f>
        <v>64</v>
      </c>
      <c r="D1440" s="200" t="s">
        <v>483</v>
      </c>
      <c r="E1440" s="201"/>
      <c r="F1440" s="52">
        <f t="shared" si="145"/>
        <v>0</v>
      </c>
      <c r="G1440" s="205"/>
    </row>
    <row r="1441" spans="1:12" s="202" customFormat="1" x14ac:dyDescent="0.25">
      <c r="A1441" s="189" t="s">
        <v>21</v>
      </c>
      <c r="B1441" s="207" t="s">
        <v>514</v>
      </c>
      <c r="C1441" s="208">
        <f>4*(C1439+C1440)</f>
        <v>320</v>
      </c>
      <c r="D1441" s="200" t="s">
        <v>483</v>
      </c>
      <c r="E1441" s="201"/>
      <c r="F1441" s="52">
        <f t="shared" si="145"/>
        <v>0</v>
      </c>
      <c r="G1441" s="205"/>
    </row>
    <row r="1442" spans="1:12" s="202" customFormat="1" x14ac:dyDescent="0.25">
      <c r="A1442" s="189" t="s">
        <v>23</v>
      </c>
      <c r="B1442" s="207" t="s">
        <v>515</v>
      </c>
      <c r="C1442" s="208">
        <f>C1441</f>
        <v>320</v>
      </c>
      <c r="D1442" s="200" t="s">
        <v>483</v>
      </c>
      <c r="E1442" s="201"/>
      <c r="F1442" s="52">
        <f t="shared" si="145"/>
        <v>0</v>
      </c>
      <c r="G1442" s="132">
        <f>SUM(F1439:F1442)</f>
        <v>0</v>
      </c>
    </row>
    <row r="1443" spans="1:12" s="202" customFormat="1" ht="12.75" x14ac:dyDescent="0.2">
      <c r="A1443" s="203"/>
      <c r="B1443" s="207"/>
      <c r="C1443" s="208"/>
      <c r="D1443" s="200"/>
      <c r="E1443" s="201"/>
      <c r="F1443" s="204"/>
      <c r="G1443" s="205"/>
    </row>
    <row r="1444" spans="1:12" s="120" customFormat="1" x14ac:dyDescent="0.25">
      <c r="A1444" s="188" t="s">
        <v>153</v>
      </c>
      <c r="B1444" s="177" t="s">
        <v>516</v>
      </c>
      <c r="C1444" s="6"/>
      <c r="D1444" s="172"/>
      <c r="E1444" s="76"/>
      <c r="F1444" s="74"/>
      <c r="G1444" s="193"/>
      <c r="H1444" s="187"/>
      <c r="K1444" s="4"/>
      <c r="L1444" s="4"/>
    </row>
    <row r="1445" spans="1:12" s="202" customFormat="1" x14ac:dyDescent="0.25">
      <c r="A1445" s="189" t="s">
        <v>15</v>
      </c>
      <c r="B1445" s="207" t="s">
        <v>607</v>
      </c>
      <c r="C1445" s="208">
        <v>4</v>
      </c>
      <c r="D1445" s="200" t="s">
        <v>483</v>
      </c>
      <c r="E1445" s="201"/>
      <c r="F1445" s="52">
        <f t="shared" ref="F1445:F1449" si="146">C1445*E1445</f>
        <v>0</v>
      </c>
      <c r="G1445" s="205"/>
    </row>
    <row r="1446" spans="1:12" s="202" customFormat="1" x14ac:dyDescent="0.25">
      <c r="A1446" s="189" t="s">
        <v>18</v>
      </c>
      <c r="B1446" s="207" t="s">
        <v>608</v>
      </c>
      <c r="C1446" s="208">
        <f>4</f>
        <v>4</v>
      </c>
      <c r="D1446" s="200" t="s">
        <v>483</v>
      </c>
      <c r="E1446" s="201"/>
      <c r="F1446" s="52">
        <f t="shared" si="146"/>
        <v>0</v>
      </c>
      <c r="G1446" s="205"/>
    </row>
    <row r="1447" spans="1:12" s="202" customFormat="1" x14ac:dyDescent="0.25">
      <c r="A1447" s="189" t="s">
        <v>21</v>
      </c>
      <c r="B1447" s="207" t="s">
        <v>609</v>
      </c>
      <c r="C1447" s="208">
        <v>4</v>
      </c>
      <c r="D1447" s="200" t="s">
        <v>483</v>
      </c>
      <c r="E1447" s="201"/>
      <c r="F1447" s="52">
        <f t="shared" si="146"/>
        <v>0</v>
      </c>
      <c r="G1447" s="205"/>
    </row>
    <row r="1448" spans="1:12" s="202" customFormat="1" x14ac:dyDescent="0.25">
      <c r="A1448" s="189" t="s">
        <v>23</v>
      </c>
      <c r="B1448" s="207" t="s">
        <v>514</v>
      </c>
      <c r="C1448" s="208">
        <f>4*(C1445+C1446+C1447)</f>
        <v>48</v>
      </c>
      <c r="D1448" s="200" t="s">
        <v>483</v>
      </c>
      <c r="E1448" s="201"/>
      <c r="F1448" s="52">
        <f t="shared" si="146"/>
        <v>0</v>
      </c>
      <c r="G1448" s="205"/>
    </row>
    <row r="1449" spans="1:12" s="202" customFormat="1" x14ac:dyDescent="0.25">
      <c r="A1449" s="189" t="s">
        <v>26</v>
      </c>
      <c r="B1449" s="207" t="s">
        <v>515</v>
      </c>
      <c r="C1449" s="208">
        <f>2*C1448</f>
        <v>96</v>
      </c>
      <c r="D1449" s="200" t="s">
        <v>483</v>
      </c>
      <c r="E1449" s="201"/>
      <c r="F1449" s="52">
        <f t="shared" si="146"/>
        <v>0</v>
      </c>
      <c r="G1449" s="132">
        <f>SUM(F1445:F1449)</f>
        <v>0</v>
      </c>
    </row>
    <row r="1450" spans="1:12" s="202" customFormat="1" ht="12.75" x14ac:dyDescent="0.2">
      <c r="A1450" s="203"/>
      <c r="B1450" s="207"/>
      <c r="C1450" s="208"/>
      <c r="D1450" s="200"/>
      <c r="E1450" s="201"/>
      <c r="F1450" s="204"/>
      <c r="G1450" s="205"/>
    </row>
    <row r="1451" spans="1:12" s="120" customFormat="1" x14ac:dyDescent="0.25">
      <c r="A1451" s="188" t="s">
        <v>158</v>
      </c>
      <c r="B1451" s="177" t="s">
        <v>533</v>
      </c>
      <c r="C1451" s="6"/>
      <c r="D1451" s="172"/>
      <c r="E1451" s="76"/>
      <c r="F1451" s="74"/>
      <c r="G1451" s="193"/>
      <c r="H1451" s="187"/>
      <c r="K1451" s="4"/>
      <c r="L1451" s="4"/>
    </row>
    <row r="1452" spans="1:12" s="202" customFormat="1" ht="14.25" x14ac:dyDescent="0.2">
      <c r="B1452" s="177" t="s">
        <v>579</v>
      </c>
      <c r="C1452" s="208"/>
      <c r="D1452" s="200"/>
      <c r="E1452" s="201"/>
      <c r="F1452" s="204"/>
      <c r="G1452" s="205"/>
    </row>
    <row r="1453" spans="1:12" s="202" customFormat="1" x14ac:dyDescent="0.25">
      <c r="A1453" s="189" t="s">
        <v>15</v>
      </c>
      <c r="B1453" s="207" t="s">
        <v>580</v>
      </c>
      <c r="C1453" s="208">
        <v>1</v>
      </c>
      <c r="D1453" s="200" t="s">
        <v>483</v>
      </c>
      <c r="E1453" s="201"/>
      <c r="F1453" s="52">
        <f t="shared" ref="F1453:F1455" si="147">C1453*E1453</f>
        <v>0</v>
      </c>
      <c r="G1453" s="205"/>
    </row>
    <row r="1454" spans="1:12" s="202" customFormat="1" x14ac:dyDescent="0.25">
      <c r="A1454" s="189" t="s">
        <v>18</v>
      </c>
      <c r="B1454" s="207" t="s">
        <v>581</v>
      </c>
      <c r="C1454" s="208">
        <v>6</v>
      </c>
      <c r="D1454" s="200" t="s">
        <v>483</v>
      </c>
      <c r="E1454" s="201"/>
      <c r="F1454" s="52">
        <f t="shared" si="147"/>
        <v>0</v>
      </c>
      <c r="G1454" s="205"/>
    </row>
    <row r="1455" spans="1:12" s="202" customFormat="1" x14ac:dyDescent="0.25">
      <c r="A1455" s="189" t="s">
        <v>21</v>
      </c>
      <c r="B1455" s="198" t="s">
        <v>537</v>
      </c>
      <c r="C1455" s="209">
        <f>2*C1454</f>
        <v>12</v>
      </c>
      <c r="D1455" s="200" t="s">
        <v>483</v>
      </c>
      <c r="E1455" s="201"/>
      <c r="F1455" s="52">
        <f t="shared" si="147"/>
        <v>0</v>
      </c>
      <c r="G1455" s="132">
        <f>SUM(F1453:F1455)</f>
        <v>0</v>
      </c>
    </row>
    <row r="1456" spans="1:12" s="202" customFormat="1" ht="14.25" x14ac:dyDescent="0.2">
      <c r="A1456" s="210"/>
      <c r="B1456" s="327" t="s">
        <v>582</v>
      </c>
      <c r="C1456" s="327"/>
      <c r="D1456" s="327"/>
      <c r="E1456" s="327"/>
      <c r="F1456" s="204"/>
      <c r="G1456" s="60">
        <f>G1455*8</f>
        <v>0</v>
      </c>
    </row>
    <row r="1457" spans="1:12" s="202" customFormat="1" ht="12.75" x14ac:dyDescent="0.2">
      <c r="A1457" s="203"/>
      <c r="B1457" s="207"/>
      <c r="C1457" s="208"/>
      <c r="D1457" s="200"/>
      <c r="E1457" s="201"/>
      <c r="F1457" s="204"/>
      <c r="G1457" s="205"/>
    </row>
    <row r="1458" spans="1:12" s="120" customFormat="1" x14ac:dyDescent="0.25">
      <c r="A1458" s="188"/>
      <c r="B1458" s="177" t="s">
        <v>610</v>
      </c>
      <c r="C1458" s="6"/>
      <c r="D1458" s="172"/>
      <c r="E1458" s="76"/>
      <c r="F1458" s="74"/>
      <c r="G1458" s="193"/>
      <c r="H1458" s="187"/>
      <c r="K1458" s="4"/>
      <c r="L1458" s="4"/>
    </row>
    <row r="1459" spans="1:12" s="202" customFormat="1" x14ac:dyDescent="0.25">
      <c r="A1459" s="189" t="s">
        <v>15</v>
      </c>
      <c r="B1459" s="207" t="s">
        <v>584</v>
      </c>
      <c r="C1459" s="208">
        <v>2</v>
      </c>
      <c r="D1459" s="200" t="s">
        <v>483</v>
      </c>
      <c r="E1459" s="201"/>
      <c r="F1459" s="52">
        <f t="shared" ref="F1459:F1461" si="148">C1459*E1459</f>
        <v>0</v>
      </c>
      <c r="G1459" s="205"/>
    </row>
    <row r="1460" spans="1:12" s="202" customFormat="1" x14ac:dyDescent="0.25">
      <c r="A1460" s="189" t="s">
        <v>18</v>
      </c>
      <c r="B1460" s="207" t="s">
        <v>600</v>
      </c>
      <c r="C1460" s="208">
        <v>4</v>
      </c>
      <c r="D1460" s="200" t="s">
        <v>483</v>
      </c>
      <c r="E1460" s="201"/>
      <c r="F1460" s="52">
        <f t="shared" si="148"/>
        <v>0</v>
      </c>
      <c r="G1460" s="205"/>
    </row>
    <row r="1461" spans="1:12" s="202" customFormat="1" x14ac:dyDescent="0.25">
      <c r="A1461" s="189" t="s">
        <v>21</v>
      </c>
      <c r="B1461" s="207" t="s">
        <v>537</v>
      </c>
      <c r="C1461" s="209">
        <f>2*C1460</f>
        <v>8</v>
      </c>
      <c r="D1461" s="200" t="s">
        <v>483</v>
      </c>
      <c r="E1461" s="201"/>
      <c r="F1461" s="52">
        <f t="shared" si="148"/>
        <v>0</v>
      </c>
      <c r="G1461" s="132">
        <f>SUM(F1459:F1461)</f>
        <v>0</v>
      </c>
    </row>
    <row r="1462" spans="1:12" s="202" customFormat="1" ht="14.25" x14ac:dyDescent="0.2">
      <c r="A1462" s="203"/>
      <c r="B1462" s="327" t="s">
        <v>611</v>
      </c>
      <c r="C1462" s="327"/>
      <c r="D1462" s="327"/>
      <c r="E1462" s="327"/>
      <c r="F1462" s="204"/>
      <c r="G1462" s="60">
        <f>G1461*8</f>
        <v>0</v>
      </c>
    </row>
    <row r="1463" spans="1:12" s="202" customFormat="1" ht="12.75" x14ac:dyDescent="0.2">
      <c r="A1463" s="203"/>
      <c r="B1463" s="207"/>
      <c r="C1463" s="208"/>
      <c r="D1463" s="200"/>
      <c r="E1463" s="201"/>
      <c r="F1463" s="204"/>
      <c r="G1463" s="205"/>
    </row>
    <row r="1464" spans="1:12" s="120" customFormat="1" x14ac:dyDescent="0.25">
      <c r="A1464" s="188" t="s">
        <v>162</v>
      </c>
      <c r="B1464" s="177" t="s">
        <v>565</v>
      </c>
      <c r="C1464" s="6"/>
      <c r="D1464" s="172"/>
      <c r="E1464" s="76"/>
      <c r="F1464" s="74"/>
      <c r="G1464" s="193"/>
      <c r="H1464" s="187"/>
      <c r="K1464" s="4"/>
      <c r="L1464" s="4"/>
    </row>
    <row r="1465" spans="1:12" s="202" customFormat="1" x14ac:dyDescent="0.25">
      <c r="A1465" s="189" t="s">
        <v>15</v>
      </c>
      <c r="B1465" s="207" t="s">
        <v>566</v>
      </c>
      <c r="C1465" s="208">
        <f>4.76*1.07*30</f>
        <v>152.79600000000002</v>
      </c>
      <c r="D1465" s="200" t="s">
        <v>25</v>
      </c>
      <c r="E1465" s="201"/>
      <c r="F1465" s="52">
        <f t="shared" ref="F1465:F1468" si="149">C1465*E1465</f>
        <v>0</v>
      </c>
      <c r="G1465" s="205"/>
    </row>
    <row r="1466" spans="1:12" s="202" customFormat="1" x14ac:dyDescent="0.25">
      <c r="A1466" s="189" t="s">
        <v>18</v>
      </c>
      <c r="B1466" s="207" t="s">
        <v>567</v>
      </c>
      <c r="C1466" s="208">
        <f>4.76*1.07*10</f>
        <v>50.932000000000002</v>
      </c>
      <c r="D1466" s="200" t="s">
        <v>25</v>
      </c>
      <c r="E1466" s="201"/>
      <c r="F1466" s="52">
        <f t="shared" si="149"/>
        <v>0</v>
      </c>
      <c r="G1466" s="205"/>
    </row>
    <row r="1467" spans="1:12" s="202" customFormat="1" x14ac:dyDescent="0.25">
      <c r="A1467" s="189" t="s">
        <v>21</v>
      </c>
      <c r="B1467" s="207" t="s">
        <v>568</v>
      </c>
      <c r="C1467" s="208">
        <v>19.2</v>
      </c>
      <c r="D1467" s="200" t="s">
        <v>20</v>
      </c>
      <c r="E1467" s="201"/>
      <c r="F1467" s="52">
        <f t="shared" si="149"/>
        <v>0</v>
      </c>
      <c r="G1467" s="205"/>
    </row>
    <row r="1468" spans="1:12" s="202" customFormat="1" x14ac:dyDescent="0.25">
      <c r="A1468" s="189" t="s">
        <v>23</v>
      </c>
      <c r="B1468" s="213" t="s">
        <v>569</v>
      </c>
      <c r="C1468" s="208">
        <f>4.76*4</f>
        <v>19.04</v>
      </c>
      <c r="D1468" s="200" t="s">
        <v>20</v>
      </c>
      <c r="E1468" s="201"/>
      <c r="F1468" s="52">
        <f t="shared" si="149"/>
        <v>0</v>
      </c>
      <c r="G1468" s="132">
        <f>SUM(F1465:F1468)</f>
        <v>0</v>
      </c>
    </row>
    <row r="1469" spans="1:12" s="202" customFormat="1" ht="12.75" x14ac:dyDescent="0.2">
      <c r="A1469" s="189"/>
      <c r="B1469" s="213"/>
      <c r="C1469" s="208"/>
      <c r="D1469" s="200"/>
      <c r="E1469" s="201"/>
      <c r="F1469" s="204"/>
      <c r="G1469" s="205"/>
    </row>
    <row r="1470" spans="1:12" s="202" customFormat="1" ht="14.25" x14ac:dyDescent="0.2">
      <c r="A1470" s="203"/>
      <c r="B1470" s="327" t="s">
        <v>612</v>
      </c>
      <c r="C1470" s="327"/>
      <c r="D1470" s="327"/>
      <c r="E1470" s="327"/>
      <c r="F1470" s="212" t="s">
        <v>36</v>
      </c>
      <c r="G1470" s="60">
        <f>G1468+G1462+G1456+G1449+G1442+G1436+G1433+G1430</f>
        <v>0</v>
      </c>
    </row>
    <row r="1471" spans="1:12" s="202" customFormat="1" ht="12.75" x14ac:dyDescent="0.2">
      <c r="A1471" s="203"/>
      <c r="B1471" s="215"/>
      <c r="C1471" s="209"/>
      <c r="D1471" s="200"/>
      <c r="E1471" s="201"/>
      <c r="F1471" s="204"/>
      <c r="G1471" s="205"/>
    </row>
    <row r="1472" spans="1:12" s="120" customFormat="1" x14ac:dyDescent="0.25">
      <c r="A1472" s="188"/>
      <c r="B1472" s="177" t="s">
        <v>613</v>
      </c>
      <c r="C1472" s="6"/>
      <c r="D1472" s="172"/>
      <c r="E1472" s="76"/>
      <c r="F1472" s="74"/>
      <c r="G1472" s="193"/>
      <c r="H1472" s="187"/>
      <c r="K1472" s="4"/>
      <c r="L1472" s="4"/>
    </row>
    <row r="1473" spans="1:12" s="120" customFormat="1" x14ac:dyDescent="0.25">
      <c r="A1473" s="188"/>
      <c r="B1473" s="177"/>
      <c r="C1473" s="6"/>
      <c r="D1473" s="172"/>
      <c r="E1473" s="76"/>
      <c r="F1473" s="74"/>
      <c r="G1473" s="193"/>
      <c r="H1473" s="187"/>
      <c r="K1473" s="4"/>
      <c r="L1473" s="4"/>
    </row>
    <row r="1474" spans="1:12" s="120" customFormat="1" x14ac:dyDescent="0.25">
      <c r="A1474" s="188" t="s">
        <v>13</v>
      </c>
      <c r="B1474" s="177" t="s">
        <v>572</v>
      </c>
      <c r="C1474" s="6"/>
      <c r="D1474" s="172"/>
      <c r="E1474" s="76"/>
      <c r="F1474" s="74"/>
      <c r="G1474" s="193"/>
      <c r="H1474" s="187"/>
      <c r="K1474" s="4"/>
      <c r="L1474" s="4"/>
    </row>
    <row r="1475" spans="1:12" s="202" customFormat="1" x14ac:dyDescent="0.25">
      <c r="A1475" s="189" t="s">
        <v>15</v>
      </c>
      <c r="B1475" s="207" t="s">
        <v>614</v>
      </c>
      <c r="C1475" s="208">
        <f>12</f>
        <v>12</v>
      </c>
      <c r="D1475" s="200" t="s">
        <v>483</v>
      </c>
      <c r="E1475" s="201"/>
      <c r="F1475" s="52">
        <f t="shared" ref="F1475" si="150">C1475*E1475</f>
        <v>0</v>
      </c>
      <c r="G1475" s="132">
        <f>SUM(F1475)</f>
        <v>0</v>
      </c>
    </row>
    <row r="1476" spans="1:12" s="202" customFormat="1" ht="12.75" x14ac:dyDescent="0.2">
      <c r="A1476" s="203"/>
      <c r="B1476" s="207"/>
      <c r="C1476" s="208"/>
      <c r="D1476" s="200"/>
      <c r="E1476" s="201"/>
      <c r="F1476" s="204"/>
      <c r="G1476" s="205"/>
    </row>
    <row r="1477" spans="1:12" s="120" customFormat="1" x14ac:dyDescent="0.25">
      <c r="A1477" s="188" t="s">
        <v>43</v>
      </c>
      <c r="B1477" s="177" t="s">
        <v>574</v>
      </c>
      <c r="C1477" s="6"/>
      <c r="D1477" s="172"/>
      <c r="E1477" s="76"/>
      <c r="F1477" s="74"/>
      <c r="G1477" s="193"/>
      <c r="H1477" s="187"/>
      <c r="K1477" s="4"/>
      <c r="L1477" s="4"/>
    </row>
    <row r="1478" spans="1:12" s="202" customFormat="1" x14ac:dyDescent="0.25">
      <c r="A1478" s="189" t="s">
        <v>15</v>
      </c>
      <c r="B1478" s="207" t="s">
        <v>575</v>
      </c>
      <c r="C1478" s="208">
        <v>10</v>
      </c>
      <c r="D1478" s="200"/>
      <c r="E1478" s="201"/>
      <c r="F1478" s="52">
        <f t="shared" ref="F1478" si="151">C1478*E1478</f>
        <v>0</v>
      </c>
      <c r="G1478" s="132">
        <f>SUM(F1478)</f>
        <v>0</v>
      </c>
    </row>
    <row r="1479" spans="1:12" s="202" customFormat="1" ht="12.75" x14ac:dyDescent="0.2">
      <c r="A1479" s="203"/>
      <c r="B1479" s="207"/>
      <c r="C1479" s="208"/>
      <c r="D1479" s="200"/>
      <c r="E1479" s="201"/>
      <c r="F1479" s="204"/>
      <c r="G1479" s="205"/>
    </row>
    <row r="1480" spans="1:12" s="120" customFormat="1" x14ac:dyDescent="0.25">
      <c r="A1480" s="188" t="s">
        <v>133</v>
      </c>
      <c r="B1480" s="177" t="s">
        <v>509</v>
      </c>
      <c r="C1480" s="6"/>
      <c r="D1480" s="172"/>
      <c r="E1480" s="76"/>
      <c r="F1480" s="74"/>
      <c r="G1480" s="193"/>
      <c r="H1480" s="187"/>
      <c r="K1480" s="4"/>
      <c r="L1480" s="4"/>
    </row>
    <row r="1481" spans="1:12" s="202" customFormat="1" x14ac:dyDescent="0.25">
      <c r="A1481" s="189" t="s">
        <v>15</v>
      </c>
      <c r="B1481" s="207" t="s">
        <v>510</v>
      </c>
      <c r="C1481" s="208">
        <f>6*10</f>
        <v>60</v>
      </c>
      <c r="D1481" s="200"/>
      <c r="E1481" s="201"/>
      <c r="F1481" s="52">
        <f t="shared" ref="F1481" si="152">C1481*E1481</f>
        <v>0</v>
      </c>
      <c r="G1481" s="132">
        <f>SUM(F1481)</f>
        <v>0</v>
      </c>
    </row>
    <row r="1482" spans="1:12" s="202" customFormat="1" ht="12.75" x14ac:dyDescent="0.2">
      <c r="A1482" s="203"/>
      <c r="B1482" s="207"/>
      <c r="C1482" s="208"/>
      <c r="D1482" s="200"/>
      <c r="E1482" s="201"/>
      <c r="F1482" s="204"/>
      <c r="G1482" s="205"/>
    </row>
    <row r="1483" spans="1:12" s="120" customFormat="1" x14ac:dyDescent="0.25">
      <c r="A1483" s="188" t="s">
        <v>141</v>
      </c>
      <c r="B1483" s="177" t="s">
        <v>511</v>
      </c>
      <c r="C1483" s="6"/>
      <c r="D1483" s="172"/>
      <c r="E1483" s="76"/>
      <c r="F1483" s="74"/>
      <c r="G1483" s="193"/>
      <c r="H1483" s="187"/>
      <c r="K1483" s="4"/>
      <c r="L1483" s="4"/>
    </row>
    <row r="1484" spans="1:12" s="202" customFormat="1" x14ac:dyDescent="0.25">
      <c r="A1484" s="189" t="s">
        <v>15</v>
      </c>
      <c r="B1484" s="207" t="s">
        <v>605</v>
      </c>
      <c r="C1484" s="208">
        <f>2*9</f>
        <v>18</v>
      </c>
      <c r="D1484" s="200" t="s">
        <v>483</v>
      </c>
      <c r="E1484" s="201"/>
      <c r="F1484" s="52">
        <f t="shared" ref="F1484:F1487" si="153">C1484*E1484</f>
        <v>0</v>
      </c>
      <c r="G1484" s="205"/>
    </row>
    <row r="1485" spans="1:12" s="202" customFormat="1" x14ac:dyDescent="0.25">
      <c r="A1485" s="189" t="s">
        <v>18</v>
      </c>
      <c r="B1485" s="207" t="s">
        <v>606</v>
      </c>
      <c r="C1485" s="208">
        <f>8*9</f>
        <v>72</v>
      </c>
      <c r="D1485" s="200" t="s">
        <v>483</v>
      </c>
      <c r="E1485" s="201"/>
      <c r="F1485" s="52">
        <f t="shared" si="153"/>
        <v>0</v>
      </c>
      <c r="G1485" s="205"/>
    </row>
    <row r="1486" spans="1:12" s="202" customFormat="1" x14ac:dyDescent="0.25">
      <c r="A1486" s="189" t="s">
        <v>21</v>
      </c>
      <c r="B1486" s="207" t="s">
        <v>514</v>
      </c>
      <c r="C1486" s="208">
        <f>4*(C1484+C1485)</f>
        <v>360</v>
      </c>
      <c r="D1486" s="200" t="s">
        <v>483</v>
      </c>
      <c r="E1486" s="201"/>
      <c r="F1486" s="52">
        <f t="shared" si="153"/>
        <v>0</v>
      </c>
      <c r="G1486" s="205"/>
    </row>
    <row r="1487" spans="1:12" s="202" customFormat="1" x14ac:dyDescent="0.25">
      <c r="A1487" s="189" t="s">
        <v>23</v>
      </c>
      <c r="B1487" s="207" t="s">
        <v>515</v>
      </c>
      <c r="C1487" s="208">
        <f>C1486</f>
        <v>360</v>
      </c>
      <c r="D1487" s="200" t="s">
        <v>483</v>
      </c>
      <c r="E1487" s="201"/>
      <c r="F1487" s="52">
        <f t="shared" si="153"/>
        <v>0</v>
      </c>
      <c r="G1487" s="132">
        <f>SUM(F1484:F1487)</f>
        <v>0</v>
      </c>
    </row>
    <row r="1488" spans="1:12" s="202" customFormat="1" ht="12.75" x14ac:dyDescent="0.2">
      <c r="A1488" s="203"/>
      <c r="B1488" s="207"/>
      <c r="C1488" s="208"/>
      <c r="D1488" s="200"/>
      <c r="E1488" s="201"/>
      <c r="F1488" s="204"/>
      <c r="G1488" s="205"/>
    </row>
    <row r="1489" spans="1:12" s="120" customFormat="1" x14ac:dyDescent="0.25">
      <c r="A1489" s="188" t="s">
        <v>153</v>
      </c>
      <c r="B1489" s="177" t="s">
        <v>516</v>
      </c>
      <c r="C1489" s="6"/>
      <c r="D1489" s="172"/>
      <c r="E1489" s="76"/>
      <c r="F1489" s="74"/>
      <c r="G1489" s="193"/>
      <c r="H1489" s="187"/>
      <c r="K1489" s="4"/>
      <c r="L1489" s="4"/>
    </row>
    <row r="1490" spans="1:12" s="202" customFormat="1" x14ac:dyDescent="0.25">
      <c r="A1490" s="189" t="s">
        <v>15</v>
      </c>
      <c r="B1490" s="207" t="s">
        <v>615</v>
      </c>
      <c r="C1490" s="208">
        <v>4</v>
      </c>
      <c r="D1490" s="200" t="s">
        <v>483</v>
      </c>
      <c r="E1490" s="201"/>
      <c r="F1490" s="52">
        <f t="shared" ref="F1490:F1494" si="154">C1490*E1490</f>
        <v>0</v>
      </c>
      <c r="G1490" s="205"/>
    </row>
    <row r="1491" spans="1:12" s="202" customFormat="1" x14ac:dyDescent="0.25">
      <c r="A1491" s="189" t="s">
        <v>18</v>
      </c>
      <c r="B1491" s="207" t="s">
        <v>616</v>
      </c>
      <c r="C1491" s="208">
        <f>4</f>
        <v>4</v>
      </c>
      <c r="D1491" s="200" t="s">
        <v>483</v>
      </c>
      <c r="E1491" s="201"/>
      <c r="F1491" s="52">
        <f t="shared" si="154"/>
        <v>0</v>
      </c>
      <c r="G1491" s="205"/>
    </row>
    <row r="1492" spans="1:12" s="202" customFormat="1" x14ac:dyDescent="0.25">
      <c r="A1492" s="189" t="s">
        <v>21</v>
      </c>
      <c r="B1492" s="207" t="s">
        <v>595</v>
      </c>
      <c r="C1492" s="208">
        <v>4</v>
      </c>
      <c r="D1492" s="200" t="s">
        <v>483</v>
      </c>
      <c r="E1492" s="201"/>
      <c r="F1492" s="52">
        <f t="shared" si="154"/>
        <v>0</v>
      </c>
      <c r="G1492" s="205"/>
    </row>
    <row r="1493" spans="1:12" s="202" customFormat="1" x14ac:dyDescent="0.25">
      <c r="A1493" s="189" t="s">
        <v>23</v>
      </c>
      <c r="B1493" s="207" t="s">
        <v>514</v>
      </c>
      <c r="C1493" s="208">
        <f>4*(C1490+C1491+C1492)</f>
        <v>48</v>
      </c>
      <c r="D1493" s="200" t="s">
        <v>483</v>
      </c>
      <c r="E1493" s="201"/>
      <c r="F1493" s="52">
        <f t="shared" si="154"/>
        <v>0</v>
      </c>
      <c r="G1493" s="205"/>
    </row>
    <row r="1494" spans="1:12" s="202" customFormat="1" x14ac:dyDescent="0.25">
      <c r="A1494" s="189" t="s">
        <v>26</v>
      </c>
      <c r="B1494" s="207" t="s">
        <v>515</v>
      </c>
      <c r="C1494" s="208">
        <f>2*C1493</f>
        <v>96</v>
      </c>
      <c r="D1494" s="200" t="s">
        <v>483</v>
      </c>
      <c r="E1494" s="201"/>
      <c r="F1494" s="52">
        <f t="shared" si="154"/>
        <v>0</v>
      </c>
      <c r="G1494" s="132">
        <f>SUM(F1490:F1494)</f>
        <v>0</v>
      </c>
    </row>
    <row r="1495" spans="1:12" s="202" customFormat="1" ht="12.75" x14ac:dyDescent="0.2">
      <c r="A1495" s="203"/>
      <c r="B1495" s="207"/>
      <c r="C1495" s="208"/>
      <c r="D1495" s="200"/>
      <c r="E1495" s="201"/>
      <c r="F1495" s="204"/>
      <c r="G1495" s="205"/>
    </row>
    <row r="1496" spans="1:12" s="120" customFormat="1" x14ac:dyDescent="0.25">
      <c r="A1496" s="188" t="s">
        <v>158</v>
      </c>
      <c r="B1496" s="177" t="s">
        <v>533</v>
      </c>
      <c r="C1496" s="6"/>
      <c r="D1496" s="172"/>
      <c r="E1496" s="76"/>
      <c r="F1496" s="74"/>
      <c r="G1496" s="193"/>
      <c r="H1496" s="187"/>
      <c r="K1496" s="4"/>
      <c r="L1496" s="4"/>
    </row>
    <row r="1497" spans="1:12" s="202" customFormat="1" ht="14.25" x14ac:dyDescent="0.2">
      <c r="B1497" s="177" t="s">
        <v>579</v>
      </c>
      <c r="C1497" s="208"/>
      <c r="D1497" s="200"/>
      <c r="E1497" s="201"/>
      <c r="F1497" s="204"/>
      <c r="G1497" s="205"/>
    </row>
    <row r="1498" spans="1:12" s="202" customFormat="1" x14ac:dyDescent="0.25">
      <c r="A1498" s="189" t="s">
        <v>15</v>
      </c>
      <c r="B1498" s="207" t="s">
        <v>580</v>
      </c>
      <c r="C1498" s="208">
        <v>1</v>
      </c>
      <c r="D1498" s="200" t="s">
        <v>483</v>
      </c>
      <c r="E1498" s="201"/>
      <c r="F1498" s="52">
        <f t="shared" ref="F1498:F1500" si="155">C1498*E1498</f>
        <v>0</v>
      </c>
      <c r="G1498" s="205"/>
    </row>
    <row r="1499" spans="1:12" s="202" customFormat="1" x14ac:dyDescent="0.25">
      <c r="A1499" s="189" t="s">
        <v>18</v>
      </c>
      <c r="B1499" s="207" t="s">
        <v>581</v>
      </c>
      <c r="C1499" s="208">
        <v>6</v>
      </c>
      <c r="D1499" s="200" t="s">
        <v>483</v>
      </c>
      <c r="E1499" s="201"/>
      <c r="F1499" s="52">
        <f t="shared" si="155"/>
        <v>0</v>
      </c>
      <c r="G1499" s="205"/>
    </row>
    <row r="1500" spans="1:12" s="202" customFormat="1" x14ac:dyDescent="0.25">
      <c r="A1500" s="189" t="s">
        <v>21</v>
      </c>
      <c r="B1500" s="207" t="s">
        <v>537</v>
      </c>
      <c r="C1500" s="208">
        <f>2*C1499</f>
        <v>12</v>
      </c>
      <c r="D1500" s="200" t="s">
        <v>483</v>
      </c>
      <c r="E1500" s="201"/>
      <c r="F1500" s="52">
        <f t="shared" si="155"/>
        <v>0</v>
      </c>
      <c r="G1500" s="132">
        <f>SUM(F1498:F1500)</f>
        <v>0</v>
      </c>
    </row>
    <row r="1501" spans="1:12" s="202" customFormat="1" ht="14.25" x14ac:dyDescent="0.2">
      <c r="A1501" s="216"/>
      <c r="B1501" s="327" t="s">
        <v>617</v>
      </c>
      <c r="C1501" s="327"/>
      <c r="D1501" s="327"/>
      <c r="E1501" s="327"/>
      <c r="F1501" s="212"/>
      <c r="G1501" s="60">
        <f>G1500*8</f>
        <v>0</v>
      </c>
    </row>
    <row r="1502" spans="1:12" s="202" customFormat="1" ht="12" customHeight="1" x14ac:dyDescent="0.2">
      <c r="A1502" s="203"/>
      <c r="B1502" s="198"/>
      <c r="C1502" s="208"/>
      <c r="D1502" s="200"/>
      <c r="E1502" s="201"/>
      <c r="F1502" s="204"/>
      <c r="G1502" s="205"/>
    </row>
    <row r="1503" spans="1:12" s="120" customFormat="1" x14ac:dyDescent="0.25">
      <c r="A1503" s="188"/>
      <c r="B1503" s="177" t="s">
        <v>583</v>
      </c>
      <c r="C1503" s="6"/>
      <c r="D1503" s="172"/>
      <c r="E1503" s="76"/>
      <c r="F1503" s="74"/>
      <c r="G1503" s="193"/>
      <c r="H1503" s="187"/>
      <c r="K1503" s="4"/>
      <c r="L1503" s="4"/>
    </row>
    <row r="1504" spans="1:12" s="202" customFormat="1" x14ac:dyDescent="0.25">
      <c r="A1504" s="189" t="s">
        <v>15</v>
      </c>
      <c r="B1504" s="198" t="s">
        <v>584</v>
      </c>
      <c r="C1504" s="208">
        <v>2</v>
      </c>
      <c r="D1504" s="200" t="s">
        <v>483</v>
      </c>
      <c r="E1504" s="201"/>
      <c r="F1504" s="52">
        <f t="shared" ref="F1504:F1506" si="156">C1504*E1504</f>
        <v>0</v>
      </c>
      <c r="G1504" s="205"/>
    </row>
    <row r="1505" spans="1:12" s="202" customFormat="1" x14ac:dyDescent="0.25">
      <c r="A1505" s="189" t="s">
        <v>18</v>
      </c>
      <c r="B1505" s="198" t="s">
        <v>600</v>
      </c>
      <c r="C1505" s="209">
        <v>4</v>
      </c>
      <c r="D1505" s="200" t="s">
        <v>483</v>
      </c>
      <c r="E1505" s="201"/>
      <c r="F1505" s="52">
        <f t="shared" si="156"/>
        <v>0</v>
      </c>
      <c r="G1505" s="205"/>
    </row>
    <row r="1506" spans="1:12" s="202" customFormat="1" x14ac:dyDescent="0.25">
      <c r="A1506" s="189" t="s">
        <v>21</v>
      </c>
      <c r="B1506" s="198" t="s">
        <v>537</v>
      </c>
      <c r="C1506" s="209">
        <f>2*C1505</f>
        <v>8</v>
      </c>
      <c r="D1506" s="200" t="s">
        <v>483</v>
      </c>
      <c r="E1506" s="201"/>
      <c r="F1506" s="52">
        <f t="shared" si="156"/>
        <v>0</v>
      </c>
      <c r="G1506" s="132">
        <f>SUM(F1504:F1506)</f>
        <v>0</v>
      </c>
    </row>
    <row r="1507" spans="1:12" s="202" customFormat="1" ht="14.25" x14ac:dyDescent="0.2">
      <c r="A1507" s="216"/>
      <c r="B1507" s="327" t="s">
        <v>618</v>
      </c>
      <c r="C1507" s="327"/>
      <c r="D1507" s="327"/>
      <c r="E1507" s="327"/>
      <c r="F1507" s="212"/>
      <c r="G1507" s="60">
        <f>G1506*6</f>
        <v>0</v>
      </c>
    </row>
    <row r="1508" spans="1:12" s="202" customFormat="1" ht="12" customHeight="1" x14ac:dyDescent="0.2">
      <c r="A1508" s="203"/>
      <c r="B1508" s="198"/>
      <c r="C1508" s="208"/>
      <c r="D1508" s="200"/>
      <c r="E1508" s="201"/>
      <c r="F1508" s="204"/>
      <c r="G1508" s="205"/>
    </row>
    <row r="1509" spans="1:12" s="120" customFormat="1" x14ac:dyDescent="0.25">
      <c r="A1509" s="188" t="s">
        <v>162</v>
      </c>
      <c r="B1509" s="177" t="s">
        <v>565</v>
      </c>
      <c r="C1509" s="6"/>
      <c r="D1509" s="172"/>
      <c r="E1509" s="76"/>
      <c r="F1509" s="74"/>
      <c r="G1509" s="193"/>
      <c r="H1509" s="187"/>
      <c r="K1509" s="4"/>
      <c r="L1509" s="4"/>
    </row>
    <row r="1510" spans="1:12" s="202" customFormat="1" x14ac:dyDescent="0.25">
      <c r="A1510" s="189" t="s">
        <v>15</v>
      </c>
      <c r="B1510" s="207" t="s">
        <v>566</v>
      </c>
      <c r="C1510" s="208">
        <f>4.73*1.07*34</f>
        <v>172.07740000000001</v>
      </c>
      <c r="D1510" s="200" t="s">
        <v>25</v>
      </c>
      <c r="E1510" s="201"/>
      <c r="F1510" s="52">
        <f t="shared" ref="F1510:F1513" si="157">C1510*E1510</f>
        <v>0</v>
      </c>
      <c r="G1510" s="205"/>
    </row>
    <row r="1511" spans="1:12" s="202" customFormat="1" x14ac:dyDescent="0.25">
      <c r="A1511" s="189" t="s">
        <v>18</v>
      </c>
      <c r="B1511" s="207" t="s">
        <v>567</v>
      </c>
      <c r="C1511" s="208">
        <f>4.73*1.07*10</f>
        <v>50.611000000000004</v>
      </c>
      <c r="D1511" s="200" t="s">
        <v>25</v>
      </c>
      <c r="E1511" s="201"/>
      <c r="F1511" s="52">
        <f t="shared" si="157"/>
        <v>0</v>
      </c>
      <c r="G1511" s="205"/>
    </row>
    <row r="1512" spans="1:12" s="202" customFormat="1" x14ac:dyDescent="0.25">
      <c r="A1512" s="189" t="s">
        <v>21</v>
      </c>
      <c r="B1512" s="207" t="s">
        <v>568</v>
      </c>
      <c r="C1512" s="208">
        <v>22.21</v>
      </c>
      <c r="D1512" s="200" t="s">
        <v>20</v>
      </c>
      <c r="E1512" s="201"/>
      <c r="F1512" s="52">
        <f t="shared" si="157"/>
        <v>0</v>
      </c>
      <c r="G1512" s="205"/>
    </row>
    <row r="1513" spans="1:12" s="202" customFormat="1" x14ac:dyDescent="0.25">
      <c r="A1513" s="189" t="s">
        <v>23</v>
      </c>
      <c r="B1513" s="207" t="s">
        <v>569</v>
      </c>
      <c r="C1513" s="208">
        <f>4.73*4</f>
        <v>18.920000000000002</v>
      </c>
      <c r="D1513" s="200" t="s">
        <v>20</v>
      </c>
      <c r="E1513" s="201"/>
      <c r="F1513" s="52">
        <f t="shared" si="157"/>
        <v>0</v>
      </c>
      <c r="G1513" s="132">
        <f>SUM(F1510:F1513)</f>
        <v>0</v>
      </c>
    </row>
    <row r="1514" spans="1:12" s="202" customFormat="1" ht="12" customHeight="1" x14ac:dyDescent="0.2">
      <c r="A1514" s="203"/>
      <c r="B1514" s="198"/>
      <c r="C1514" s="208"/>
      <c r="D1514" s="200"/>
      <c r="E1514" s="201"/>
      <c r="F1514" s="204"/>
      <c r="G1514" s="205"/>
    </row>
    <row r="1515" spans="1:12" s="202" customFormat="1" ht="14.25" x14ac:dyDescent="0.2">
      <c r="A1515" s="203"/>
      <c r="B1515" s="327" t="s">
        <v>613</v>
      </c>
      <c r="C1515" s="327"/>
      <c r="D1515" s="327"/>
      <c r="E1515" s="327"/>
      <c r="F1515" s="212" t="s">
        <v>36</v>
      </c>
      <c r="G1515" s="60">
        <f>G1513+G1507+G1501+G1494+G1487+G1481+G1478+G1475</f>
        <v>0</v>
      </c>
    </row>
    <row r="1516" spans="1:12" s="120" customFormat="1" x14ac:dyDescent="0.25">
      <c r="A1516" s="188"/>
      <c r="B1516" s="177" t="s">
        <v>619</v>
      </c>
      <c r="C1516" s="6"/>
      <c r="D1516" s="172"/>
      <c r="E1516" s="76"/>
      <c r="F1516" s="74"/>
      <c r="G1516" s="193"/>
      <c r="H1516" s="187"/>
      <c r="K1516" s="4"/>
      <c r="L1516" s="4"/>
    </row>
    <row r="1517" spans="1:12" s="202" customFormat="1" ht="12" customHeight="1" x14ac:dyDescent="0.2">
      <c r="A1517" s="203"/>
      <c r="B1517" s="198"/>
      <c r="C1517" s="208"/>
      <c r="D1517" s="200"/>
      <c r="E1517" s="201"/>
      <c r="F1517" s="204"/>
      <c r="G1517" s="205"/>
    </row>
    <row r="1518" spans="1:12" s="120" customFormat="1" x14ac:dyDescent="0.25">
      <c r="A1518" s="188" t="s">
        <v>13</v>
      </c>
      <c r="B1518" s="177" t="s">
        <v>492</v>
      </c>
      <c r="C1518" s="6"/>
      <c r="D1518" s="172"/>
      <c r="E1518" s="76"/>
      <c r="F1518" s="74"/>
      <c r="G1518" s="193"/>
      <c r="H1518" s="187"/>
      <c r="K1518" s="4"/>
      <c r="L1518" s="4"/>
    </row>
    <row r="1519" spans="1:12" s="202" customFormat="1" x14ac:dyDescent="0.25">
      <c r="A1519" s="189" t="s">
        <v>15</v>
      </c>
      <c r="B1519" s="207" t="s">
        <v>620</v>
      </c>
      <c r="C1519" s="208">
        <v>12</v>
      </c>
      <c r="D1519" s="200" t="s">
        <v>483</v>
      </c>
      <c r="E1519" s="201"/>
      <c r="F1519" s="52">
        <f t="shared" ref="F1519" si="158">C1519*E1519</f>
        <v>0</v>
      </c>
      <c r="G1519" s="132">
        <f>SUM(F1519)</f>
        <v>0</v>
      </c>
    </row>
    <row r="1520" spans="1:12" s="202" customFormat="1" ht="12" customHeight="1" x14ac:dyDescent="0.2">
      <c r="A1520" s="203"/>
      <c r="B1520" s="198"/>
      <c r="C1520" s="208"/>
      <c r="D1520" s="200"/>
      <c r="E1520" s="201"/>
      <c r="F1520" s="204"/>
      <c r="G1520" s="205"/>
    </row>
    <row r="1521" spans="1:12" s="120" customFormat="1" x14ac:dyDescent="0.25">
      <c r="A1521" s="188" t="s">
        <v>43</v>
      </c>
      <c r="B1521" s="177" t="s">
        <v>494</v>
      </c>
      <c r="C1521" s="6"/>
      <c r="D1521" s="172"/>
      <c r="E1521" s="76"/>
      <c r="F1521" s="74"/>
      <c r="G1521" s="193"/>
      <c r="H1521" s="187"/>
      <c r="K1521" s="4"/>
      <c r="L1521" s="4"/>
    </row>
    <row r="1522" spans="1:12" s="202" customFormat="1" x14ac:dyDescent="0.25">
      <c r="A1522" s="189" t="s">
        <v>15</v>
      </c>
      <c r="B1522" s="207" t="s">
        <v>621</v>
      </c>
      <c r="C1522" s="208">
        <f>8*2</f>
        <v>16</v>
      </c>
      <c r="D1522" s="200" t="s">
        <v>483</v>
      </c>
      <c r="E1522" s="201"/>
      <c r="F1522" s="52">
        <f t="shared" ref="F1522" si="159">C1522*E1522</f>
        <v>0</v>
      </c>
      <c r="G1522" s="132">
        <f>SUM(F1522)</f>
        <v>0</v>
      </c>
    </row>
    <row r="1523" spans="1:12" s="202" customFormat="1" ht="12" customHeight="1" x14ac:dyDescent="0.2">
      <c r="A1523" s="203"/>
      <c r="B1523" s="198"/>
      <c r="C1523" s="208"/>
      <c r="D1523" s="200"/>
      <c r="E1523" s="201"/>
      <c r="F1523" s="204"/>
      <c r="G1523" s="205"/>
    </row>
    <row r="1524" spans="1:12" s="120" customFormat="1" x14ac:dyDescent="0.25">
      <c r="A1524" s="188" t="s">
        <v>133</v>
      </c>
      <c r="B1524" s="177" t="s">
        <v>509</v>
      </c>
      <c r="C1524" s="6"/>
      <c r="D1524" s="172"/>
      <c r="E1524" s="76"/>
      <c r="F1524" s="74"/>
      <c r="G1524" s="193"/>
      <c r="H1524" s="187"/>
      <c r="K1524" s="4"/>
      <c r="L1524" s="4"/>
    </row>
    <row r="1525" spans="1:12" s="202" customFormat="1" x14ac:dyDescent="0.25">
      <c r="A1525" s="189" t="s">
        <v>15</v>
      </c>
      <c r="B1525" s="207" t="s">
        <v>510</v>
      </c>
      <c r="C1525" s="208">
        <f>6*16</f>
        <v>96</v>
      </c>
      <c r="D1525" s="200"/>
      <c r="E1525" s="201"/>
      <c r="F1525" s="52">
        <f t="shared" ref="F1525" si="160">C1525*E1525</f>
        <v>0</v>
      </c>
      <c r="G1525" s="132">
        <f>SUM(F1525)</f>
        <v>0</v>
      </c>
    </row>
    <row r="1526" spans="1:12" s="202" customFormat="1" ht="12" customHeight="1" x14ac:dyDescent="0.2">
      <c r="A1526" s="203"/>
      <c r="B1526" s="198"/>
      <c r="C1526" s="208"/>
      <c r="D1526" s="200"/>
      <c r="E1526" s="201"/>
      <c r="F1526" s="204"/>
      <c r="G1526" s="205"/>
    </row>
    <row r="1527" spans="1:12" s="120" customFormat="1" x14ac:dyDescent="0.25">
      <c r="A1527" s="188" t="s">
        <v>141</v>
      </c>
      <c r="B1527" s="177" t="s">
        <v>511</v>
      </c>
      <c r="C1527" s="6"/>
      <c r="D1527" s="172"/>
      <c r="E1527" s="76"/>
      <c r="F1527" s="74"/>
      <c r="G1527" s="193"/>
      <c r="H1527" s="187"/>
      <c r="K1527" s="4"/>
      <c r="L1527" s="4"/>
    </row>
    <row r="1528" spans="1:12" s="202" customFormat="1" x14ac:dyDescent="0.25">
      <c r="A1528" s="189" t="s">
        <v>15</v>
      </c>
      <c r="B1528" s="207" t="s">
        <v>622</v>
      </c>
      <c r="C1528" s="208">
        <f>2*17</f>
        <v>34</v>
      </c>
      <c r="D1528" s="200" t="s">
        <v>483</v>
      </c>
      <c r="E1528" s="201"/>
      <c r="F1528" s="52">
        <f t="shared" ref="F1528:F1533" si="161">C1528*E1528</f>
        <v>0</v>
      </c>
      <c r="G1528" s="205"/>
    </row>
    <row r="1529" spans="1:12" s="202" customFormat="1" x14ac:dyDescent="0.25">
      <c r="A1529" s="189" t="s">
        <v>18</v>
      </c>
      <c r="B1529" s="207" t="s">
        <v>623</v>
      </c>
      <c r="C1529" s="208">
        <f>2*17</f>
        <v>34</v>
      </c>
      <c r="D1529" s="200" t="s">
        <v>483</v>
      </c>
      <c r="E1529" s="201"/>
      <c r="F1529" s="52">
        <f t="shared" si="161"/>
        <v>0</v>
      </c>
      <c r="G1529" s="205"/>
    </row>
    <row r="1530" spans="1:12" s="202" customFormat="1" x14ac:dyDescent="0.25">
      <c r="A1530" s="189" t="s">
        <v>21</v>
      </c>
      <c r="B1530" s="207" t="s">
        <v>624</v>
      </c>
      <c r="C1530" s="208">
        <f>8*17</f>
        <v>136</v>
      </c>
      <c r="D1530" s="200" t="s">
        <v>483</v>
      </c>
      <c r="E1530" s="201"/>
      <c r="F1530" s="52">
        <f t="shared" si="161"/>
        <v>0</v>
      </c>
      <c r="G1530" s="205"/>
    </row>
    <row r="1531" spans="1:12" s="202" customFormat="1" x14ac:dyDescent="0.25">
      <c r="A1531" s="189" t="s">
        <v>23</v>
      </c>
      <c r="B1531" s="207" t="s">
        <v>625</v>
      </c>
      <c r="C1531" s="208">
        <f>2*17</f>
        <v>34</v>
      </c>
      <c r="D1531" s="200" t="s">
        <v>483</v>
      </c>
      <c r="E1531" s="201"/>
      <c r="F1531" s="52">
        <f t="shared" si="161"/>
        <v>0</v>
      </c>
      <c r="G1531" s="205"/>
    </row>
    <row r="1532" spans="1:12" s="202" customFormat="1" x14ac:dyDescent="0.25">
      <c r="A1532" s="189" t="s">
        <v>26</v>
      </c>
      <c r="B1532" s="207" t="s">
        <v>514</v>
      </c>
      <c r="C1532" s="208">
        <f>4*(C1528+C1529+C1530+C1531)</f>
        <v>952</v>
      </c>
      <c r="D1532" s="200" t="s">
        <v>483</v>
      </c>
      <c r="E1532" s="201"/>
      <c r="F1532" s="52">
        <f t="shared" si="161"/>
        <v>0</v>
      </c>
      <c r="G1532" s="205"/>
    </row>
    <row r="1533" spans="1:12" s="202" customFormat="1" x14ac:dyDescent="0.25">
      <c r="A1533" s="203"/>
      <c r="B1533" s="207" t="s">
        <v>515</v>
      </c>
      <c r="C1533" s="208">
        <f>C1532</f>
        <v>952</v>
      </c>
      <c r="D1533" s="200" t="s">
        <v>483</v>
      </c>
      <c r="E1533" s="201"/>
      <c r="F1533" s="52">
        <f t="shared" si="161"/>
        <v>0</v>
      </c>
      <c r="G1533" s="132">
        <f>SUM(F1528:F1533)</f>
        <v>0</v>
      </c>
    </row>
    <row r="1534" spans="1:12" s="202" customFormat="1" ht="12" customHeight="1" x14ac:dyDescent="0.2">
      <c r="A1534" s="203"/>
      <c r="B1534" s="198"/>
      <c r="C1534" s="208"/>
      <c r="D1534" s="200"/>
      <c r="E1534" s="201"/>
      <c r="F1534" s="204"/>
      <c r="G1534" s="205"/>
    </row>
    <row r="1535" spans="1:12" s="120" customFormat="1" x14ac:dyDescent="0.25">
      <c r="A1535" s="188" t="s">
        <v>153</v>
      </c>
      <c r="B1535" s="177" t="s">
        <v>516</v>
      </c>
      <c r="C1535" s="6"/>
      <c r="D1535" s="172"/>
      <c r="E1535" s="76"/>
      <c r="F1535" s="74"/>
      <c r="G1535" s="193"/>
      <c r="H1535" s="187"/>
      <c r="K1535" s="4"/>
      <c r="L1535" s="4"/>
    </row>
    <row r="1536" spans="1:12" s="202" customFormat="1" x14ac:dyDescent="0.25">
      <c r="A1536" s="189" t="s">
        <v>15</v>
      </c>
      <c r="B1536" s="207" t="s">
        <v>626</v>
      </c>
      <c r="C1536" s="217">
        <v>4</v>
      </c>
      <c r="D1536" s="200" t="s">
        <v>483</v>
      </c>
      <c r="E1536" s="201"/>
      <c r="F1536" s="52">
        <f t="shared" ref="F1536:F1541" si="162">C1536*E1536</f>
        <v>0</v>
      </c>
      <c r="G1536" s="205"/>
    </row>
    <row r="1537" spans="1:12" s="202" customFormat="1" x14ac:dyDescent="0.25">
      <c r="A1537" s="189" t="s">
        <v>18</v>
      </c>
      <c r="B1537" s="207" t="s">
        <v>627</v>
      </c>
      <c r="C1537" s="217">
        <v>4</v>
      </c>
      <c r="D1537" s="200" t="s">
        <v>483</v>
      </c>
      <c r="E1537" s="201"/>
      <c r="F1537" s="52">
        <f t="shared" si="162"/>
        <v>0</v>
      </c>
      <c r="G1537" s="205"/>
    </row>
    <row r="1538" spans="1:12" s="202" customFormat="1" x14ac:dyDescent="0.25">
      <c r="A1538" s="189" t="s">
        <v>21</v>
      </c>
      <c r="B1538" s="207" t="s">
        <v>628</v>
      </c>
      <c r="C1538" s="217">
        <v>4</v>
      </c>
      <c r="D1538" s="200" t="s">
        <v>483</v>
      </c>
      <c r="E1538" s="201"/>
      <c r="F1538" s="52">
        <f t="shared" si="162"/>
        <v>0</v>
      </c>
      <c r="G1538" s="205"/>
    </row>
    <row r="1539" spans="1:12" s="202" customFormat="1" x14ac:dyDescent="0.25">
      <c r="A1539" s="189" t="s">
        <v>23</v>
      </c>
      <c r="B1539" s="207" t="s">
        <v>629</v>
      </c>
      <c r="C1539" s="217">
        <v>8</v>
      </c>
      <c r="D1539" s="200" t="s">
        <v>483</v>
      </c>
      <c r="E1539" s="201"/>
      <c r="F1539" s="52">
        <f t="shared" si="162"/>
        <v>0</v>
      </c>
      <c r="G1539" s="205"/>
    </row>
    <row r="1540" spans="1:12" s="202" customFormat="1" x14ac:dyDescent="0.25">
      <c r="A1540" s="189" t="s">
        <v>26</v>
      </c>
      <c r="B1540" s="207" t="s">
        <v>514</v>
      </c>
      <c r="C1540" s="217">
        <f>4*(C1536+C1537+C1538+C1539)</f>
        <v>80</v>
      </c>
      <c r="D1540" s="200" t="s">
        <v>483</v>
      </c>
      <c r="E1540" s="201"/>
      <c r="F1540" s="52">
        <f t="shared" si="162"/>
        <v>0</v>
      </c>
      <c r="G1540" s="205"/>
    </row>
    <row r="1541" spans="1:12" s="202" customFormat="1" x14ac:dyDescent="0.25">
      <c r="A1541" s="189" t="s">
        <v>29</v>
      </c>
      <c r="B1541" s="207" t="s">
        <v>515</v>
      </c>
      <c r="C1541" s="217">
        <f>C1540</f>
        <v>80</v>
      </c>
      <c r="D1541" s="200" t="s">
        <v>483</v>
      </c>
      <c r="E1541" s="201"/>
      <c r="F1541" s="52">
        <f t="shared" si="162"/>
        <v>0</v>
      </c>
      <c r="G1541" s="132">
        <f>SUM(F1536:F1541)</f>
        <v>0</v>
      </c>
    </row>
    <row r="1542" spans="1:12" s="202" customFormat="1" ht="12" customHeight="1" x14ac:dyDescent="0.2">
      <c r="A1542" s="203"/>
      <c r="B1542" s="198"/>
      <c r="C1542" s="208"/>
      <c r="D1542" s="200"/>
      <c r="E1542" s="201"/>
      <c r="F1542" s="204"/>
      <c r="G1542" s="205"/>
    </row>
    <row r="1543" spans="1:12" s="120" customFormat="1" x14ac:dyDescent="0.25">
      <c r="A1543" s="188" t="s">
        <v>158</v>
      </c>
      <c r="B1543" s="177" t="s">
        <v>533</v>
      </c>
      <c r="C1543" s="6"/>
      <c r="D1543" s="172"/>
      <c r="E1543" s="76"/>
      <c r="F1543" s="74"/>
      <c r="G1543" s="193"/>
      <c r="H1543" s="187"/>
      <c r="K1543" s="4"/>
      <c r="L1543" s="4"/>
    </row>
    <row r="1544" spans="1:12" s="120" customFormat="1" x14ac:dyDescent="0.25">
      <c r="A1544" s="188"/>
      <c r="B1544" s="177" t="s">
        <v>630</v>
      </c>
      <c r="C1544" s="6"/>
      <c r="D1544" s="172"/>
      <c r="E1544" s="76"/>
      <c r="F1544" s="74"/>
      <c r="G1544" s="193"/>
      <c r="H1544" s="187"/>
      <c r="K1544" s="4"/>
      <c r="L1544" s="4"/>
    </row>
    <row r="1545" spans="1:12" s="202" customFormat="1" x14ac:dyDescent="0.25">
      <c r="A1545" s="189" t="s">
        <v>15</v>
      </c>
      <c r="B1545" s="207" t="s">
        <v>535</v>
      </c>
      <c r="C1545" s="217">
        <v>2</v>
      </c>
      <c r="D1545" s="200" t="s">
        <v>483</v>
      </c>
      <c r="E1545" s="201"/>
      <c r="F1545" s="52">
        <f t="shared" ref="F1545:F1547" si="163">C1545*E1545</f>
        <v>0</v>
      </c>
      <c r="G1545" s="205"/>
    </row>
    <row r="1546" spans="1:12" s="202" customFormat="1" x14ac:dyDescent="0.25">
      <c r="A1546" s="189" t="s">
        <v>18</v>
      </c>
      <c r="B1546" s="207" t="s">
        <v>536</v>
      </c>
      <c r="C1546" s="217">
        <v>4</v>
      </c>
      <c r="D1546" s="200" t="s">
        <v>483</v>
      </c>
      <c r="E1546" s="201"/>
      <c r="F1546" s="52">
        <f t="shared" si="163"/>
        <v>0</v>
      </c>
      <c r="G1546" s="205"/>
    </row>
    <row r="1547" spans="1:12" s="202" customFormat="1" x14ac:dyDescent="0.25">
      <c r="A1547" s="189" t="s">
        <v>21</v>
      </c>
      <c r="B1547" s="207" t="s">
        <v>537</v>
      </c>
      <c r="C1547" s="217">
        <f>4</f>
        <v>4</v>
      </c>
      <c r="D1547" s="200" t="s">
        <v>483</v>
      </c>
      <c r="E1547" s="201"/>
      <c r="F1547" s="52">
        <f t="shared" si="163"/>
        <v>0</v>
      </c>
      <c r="G1547" s="132">
        <f>SUM(F1545:F1547)</f>
        <v>0</v>
      </c>
    </row>
    <row r="1548" spans="1:12" s="202" customFormat="1" ht="14.25" x14ac:dyDescent="0.2">
      <c r="A1548" s="216"/>
      <c r="B1548" s="327" t="s">
        <v>631</v>
      </c>
      <c r="C1548" s="327"/>
      <c r="D1548" s="327"/>
      <c r="E1548" s="327"/>
      <c r="F1548" s="212"/>
      <c r="G1548" s="60">
        <f>G1547*6</f>
        <v>0</v>
      </c>
    </row>
    <row r="1549" spans="1:12" s="202" customFormat="1" ht="14.25" x14ac:dyDescent="0.2">
      <c r="A1549" s="216"/>
      <c r="B1549" s="218"/>
      <c r="C1549" s="197"/>
      <c r="D1549" s="197"/>
      <c r="E1549" s="197"/>
      <c r="F1549" s="212"/>
      <c r="G1549" s="205"/>
    </row>
    <row r="1550" spans="1:12" s="120" customFormat="1" x14ac:dyDescent="0.25">
      <c r="A1550" s="188"/>
      <c r="B1550" s="177" t="s">
        <v>632</v>
      </c>
      <c r="C1550" s="6"/>
      <c r="D1550" s="172"/>
      <c r="E1550" s="76"/>
      <c r="F1550" s="74"/>
      <c r="G1550" s="193"/>
      <c r="H1550" s="187"/>
      <c r="K1550" s="4"/>
      <c r="L1550" s="4"/>
    </row>
    <row r="1551" spans="1:12" s="202" customFormat="1" x14ac:dyDescent="0.25">
      <c r="A1551" s="189" t="s">
        <v>15</v>
      </c>
      <c r="B1551" s="207" t="s">
        <v>540</v>
      </c>
      <c r="C1551" s="217">
        <v>1</v>
      </c>
      <c r="D1551" s="200" t="s">
        <v>483</v>
      </c>
      <c r="E1551" s="201"/>
      <c r="F1551" s="52">
        <f t="shared" ref="F1551:F1553" si="164">C1551*E1551</f>
        <v>0</v>
      </c>
      <c r="G1551" s="205"/>
    </row>
    <row r="1552" spans="1:12" s="202" customFormat="1" x14ac:dyDescent="0.25">
      <c r="A1552" s="189" t="s">
        <v>18</v>
      </c>
      <c r="B1552" s="207" t="s">
        <v>541</v>
      </c>
      <c r="C1552" s="217">
        <v>6</v>
      </c>
      <c r="D1552" s="200" t="s">
        <v>483</v>
      </c>
      <c r="E1552" s="201"/>
      <c r="F1552" s="52">
        <f t="shared" si="164"/>
        <v>0</v>
      </c>
      <c r="G1552" s="205"/>
    </row>
    <row r="1553" spans="1:12" s="202" customFormat="1" x14ac:dyDescent="0.25">
      <c r="A1553" s="189" t="s">
        <v>21</v>
      </c>
      <c r="B1553" s="207" t="s">
        <v>537</v>
      </c>
      <c r="C1553" s="217">
        <v>12</v>
      </c>
      <c r="D1553" s="200" t="s">
        <v>483</v>
      </c>
      <c r="E1553" s="201"/>
      <c r="F1553" s="52">
        <f t="shared" si="164"/>
        <v>0</v>
      </c>
      <c r="G1553" s="132">
        <f>SUM(F1551:F1553)</f>
        <v>0</v>
      </c>
    </row>
    <row r="1554" spans="1:12" s="202" customFormat="1" ht="14.25" x14ac:dyDescent="0.2">
      <c r="A1554" s="216"/>
      <c r="B1554" s="327" t="s">
        <v>633</v>
      </c>
      <c r="C1554" s="327"/>
      <c r="D1554" s="327"/>
      <c r="E1554" s="327"/>
      <c r="F1554" s="212"/>
      <c r="G1554" s="60">
        <f>G1553*12</f>
        <v>0</v>
      </c>
    </row>
    <row r="1555" spans="1:12" s="202" customFormat="1" ht="14.25" x14ac:dyDescent="0.2">
      <c r="A1555" s="216"/>
      <c r="B1555" s="218"/>
      <c r="C1555" s="197"/>
      <c r="D1555" s="197"/>
      <c r="E1555" s="197"/>
      <c r="F1555" s="212"/>
      <c r="G1555" s="205"/>
    </row>
    <row r="1556" spans="1:12" s="120" customFormat="1" x14ac:dyDescent="0.25">
      <c r="A1556" s="188" t="s">
        <v>162</v>
      </c>
      <c r="B1556" s="177" t="s">
        <v>565</v>
      </c>
      <c r="C1556" s="6"/>
      <c r="D1556" s="172"/>
      <c r="E1556" s="76"/>
      <c r="F1556" s="74"/>
      <c r="G1556" s="193"/>
      <c r="H1556" s="187"/>
      <c r="K1556" s="4"/>
      <c r="L1556" s="4"/>
    </row>
    <row r="1557" spans="1:12" s="202" customFormat="1" x14ac:dyDescent="0.25">
      <c r="A1557" s="189" t="s">
        <v>15</v>
      </c>
      <c r="B1557" s="207" t="s">
        <v>566</v>
      </c>
      <c r="C1557" s="208">
        <f>7.97*1.07*48</f>
        <v>409.33920000000001</v>
      </c>
      <c r="D1557" s="200" t="s">
        <v>25</v>
      </c>
      <c r="E1557" s="201"/>
      <c r="F1557" s="52">
        <f t="shared" ref="F1557:F1560" si="165">C1557*E1557</f>
        <v>0</v>
      </c>
      <c r="G1557" s="205"/>
    </row>
    <row r="1558" spans="1:12" s="202" customFormat="1" x14ac:dyDescent="0.25">
      <c r="A1558" s="189" t="s">
        <v>18</v>
      </c>
      <c r="B1558" s="207" t="s">
        <v>567</v>
      </c>
      <c r="C1558" s="208">
        <f>7.97*1.07*18</f>
        <v>153.50220000000002</v>
      </c>
      <c r="D1558" s="200" t="s">
        <v>25</v>
      </c>
      <c r="E1558" s="201"/>
      <c r="F1558" s="52">
        <f t="shared" si="165"/>
        <v>0</v>
      </c>
      <c r="G1558" s="205"/>
    </row>
    <row r="1559" spans="1:12" s="202" customFormat="1" x14ac:dyDescent="0.25">
      <c r="A1559" s="189" t="s">
        <v>21</v>
      </c>
      <c r="B1559" s="207" t="s">
        <v>568</v>
      </c>
      <c r="C1559" s="208">
        <f>32.79</f>
        <v>32.79</v>
      </c>
      <c r="D1559" s="200" t="s">
        <v>20</v>
      </c>
      <c r="E1559" s="201"/>
      <c r="F1559" s="52">
        <f t="shared" si="165"/>
        <v>0</v>
      </c>
      <c r="G1559" s="205"/>
    </row>
    <row r="1560" spans="1:12" s="202" customFormat="1" x14ac:dyDescent="0.25">
      <c r="A1560" s="189" t="s">
        <v>23</v>
      </c>
      <c r="B1560" s="207" t="s">
        <v>569</v>
      </c>
      <c r="C1560" s="208">
        <f>7.97*4</f>
        <v>31.88</v>
      </c>
      <c r="D1560" s="200" t="s">
        <v>20</v>
      </c>
      <c r="E1560" s="201"/>
      <c r="F1560" s="52">
        <f t="shared" si="165"/>
        <v>0</v>
      </c>
      <c r="G1560" s="132">
        <f>SUM(F1557:F1560)</f>
        <v>0</v>
      </c>
    </row>
    <row r="1561" spans="1:12" s="202" customFormat="1" ht="12.75" x14ac:dyDescent="0.2">
      <c r="A1561" s="189"/>
      <c r="B1561" s="207"/>
      <c r="C1561" s="208"/>
      <c r="D1561" s="200"/>
      <c r="E1561" s="201"/>
      <c r="F1561" s="204"/>
      <c r="G1561" s="205"/>
    </row>
    <row r="1562" spans="1:12" s="202" customFormat="1" ht="14.25" x14ac:dyDescent="0.2">
      <c r="A1562" s="203"/>
      <c r="B1562" s="327" t="s">
        <v>619</v>
      </c>
      <c r="C1562" s="327"/>
      <c r="D1562" s="327"/>
      <c r="E1562" s="327"/>
      <c r="F1562" s="212" t="s">
        <v>36</v>
      </c>
      <c r="G1562" s="60">
        <f>G1560+G1554+G1548+G1541+G1533+G1525+G1522+G1519</f>
        <v>0</v>
      </c>
    </row>
    <row r="1563" spans="1:12" s="202" customFormat="1" ht="12.75" x14ac:dyDescent="0.2">
      <c r="A1563" s="203"/>
      <c r="B1563" s="213"/>
      <c r="C1563" s="199"/>
      <c r="D1563" s="200"/>
      <c r="E1563" s="201"/>
      <c r="F1563" s="204"/>
      <c r="G1563" s="205"/>
    </row>
    <row r="1564" spans="1:12" s="120" customFormat="1" x14ac:dyDescent="0.25">
      <c r="A1564" s="188"/>
      <c r="B1564" s="177" t="s">
        <v>634</v>
      </c>
      <c r="C1564" s="6"/>
      <c r="D1564" s="172"/>
      <c r="E1564" s="76"/>
      <c r="F1564" s="74"/>
      <c r="G1564" s="193"/>
      <c r="H1564" s="187"/>
      <c r="K1564" s="4"/>
      <c r="L1564" s="4"/>
    </row>
    <row r="1565" spans="1:12" s="120" customFormat="1" ht="11.25" customHeight="1" x14ac:dyDescent="0.25">
      <c r="A1565" s="188"/>
      <c r="B1565" s="177"/>
      <c r="C1565" s="6"/>
      <c r="D1565" s="172"/>
      <c r="E1565" s="76"/>
      <c r="F1565" s="74"/>
      <c r="G1565" s="193"/>
      <c r="H1565" s="187"/>
      <c r="K1565" s="4"/>
      <c r="L1565" s="4"/>
    </row>
    <row r="1566" spans="1:12" s="120" customFormat="1" x14ac:dyDescent="0.25">
      <c r="A1566" s="188"/>
      <c r="B1566" s="177" t="s">
        <v>635</v>
      </c>
      <c r="C1566" s="6"/>
      <c r="D1566" s="172"/>
      <c r="E1566" s="76"/>
      <c r="F1566" s="74"/>
      <c r="G1566" s="193"/>
      <c r="H1566" s="187"/>
      <c r="K1566" s="4"/>
      <c r="L1566" s="4"/>
    </row>
    <row r="1567" spans="1:12" s="120" customFormat="1" ht="10.5" customHeight="1" x14ac:dyDescent="0.25">
      <c r="A1567" s="188"/>
      <c r="B1567" s="177"/>
      <c r="C1567" s="6"/>
      <c r="D1567" s="172"/>
      <c r="E1567" s="76"/>
      <c r="F1567" s="74"/>
      <c r="G1567" s="193"/>
      <c r="H1567" s="187"/>
      <c r="K1567" s="4"/>
      <c r="L1567" s="4"/>
    </row>
    <row r="1568" spans="1:12" s="120" customFormat="1" x14ac:dyDescent="0.25">
      <c r="A1568" s="188" t="s">
        <v>13</v>
      </c>
      <c r="B1568" s="177" t="s">
        <v>636</v>
      </c>
      <c r="C1568" s="6"/>
      <c r="D1568" s="172"/>
      <c r="E1568" s="76"/>
      <c r="F1568" s="74"/>
      <c r="G1568" s="193"/>
      <c r="H1568" s="187"/>
      <c r="K1568" s="4"/>
      <c r="L1568" s="4"/>
    </row>
    <row r="1569" spans="1:12" s="202" customFormat="1" x14ac:dyDescent="0.25">
      <c r="A1569" s="189" t="s">
        <v>15</v>
      </c>
      <c r="B1569" s="207" t="s">
        <v>637</v>
      </c>
      <c r="C1569" s="217">
        <v>1</v>
      </c>
      <c r="D1569" s="200" t="s">
        <v>483</v>
      </c>
      <c r="E1569" s="201"/>
      <c r="F1569" s="52">
        <f t="shared" ref="F1569:F1573" si="166">C1569*E1569</f>
        <v>0</v>
      </c>
      <c r="G1569" s="205"/>
    </row>
    <row r="1570" spans="1:12" s="202" customFormat="1" x14ac:dyDescent="0.25">
      <c r="A1570" s="189" t="s">
        <v>18</v>
      </c>
      <c r="B1570" s="207" t="s">
        <v>638</v>
      </c>
      <c r="C1570" s="217">
        <v>4</v>
      </c>
      <c r="D1570" s="200" t="s">
        <v>483</v>
      </c>
      <c r="E1570" s="201"/>
      <c r="F1570" s="52">
        <f t="shared" si="166"/>
        <v>0</v>
      </c>
      <c r="G1570" s="205"/>
    </row>
    <row r="1571" spans="1:12" s="202" customFormat="1" x14ac:dyDescent="0.25">
      <c r="A1571" s="189" t="s">
        <v>21</v>
      </c>
      <c r="B1571" s="207" t="s">
        <v>639</v>
      </c>
      <c r="C1571" s="217">
        <v>4</v>
      </c>
      <c r="D1571" s="200" t="s">
        <v>483</v>
      </c>
      <c r="E1571" s="201"/>
      <c r="F1571" s="52">
        <f t="shared" si="166"/>
        <v>0</v>
      </c>
      <c r="G1571" s="205"/>
    </row>
    <row r="1572" spans="1:12" s="202" customFormat="1" x14ac:dyDescent="0.25">
      <c r="A1572" s="189" t="s">
        <v>23</v>
      </c>
      <c r="B1572" s="207" t="s">
        <v>640</v>
      </c>
      <c r="C1572" s="217">
        <f>C1571*2</f>
        <v>8</v>
      </c>
      <c r="D1572" s="200" t="s">
        <v>483</v>
      </c>
      <c r="E1572" s="201"/>
      <c r="F1572" s="52">
        <f t="shared" si="166"/>
        <v>0</v>
      </c>
      <c r="G1572" s="205"/>
    </row>
    <row r="1573" spans="1:12" s="202" customFormat="1" x14ac:dyDescent="0.25">
      <c r="A1573" s="189" t="s">
        <v>26</v>
      </c>
      <c r="B1573" s="207" t="s">
        <v>641</v>
      </c>
      <c r="C1573" s="217">
        <f>C1572</f>
        <v>8</v>
      </c>
      <c r="D1573" s="200" t="s">
        <v>483</v>
      </c>
      <c r="E1573" s="201"/>
      <c r="F1573" s="52">
        <f t="shared" si="166"/>
        <v>0</v>
      </c>
      <c r="G1573" s="132">
        <f>SUM(F1569:F1573)</f>
        <v>0</v>
      </c>
    </row>
    <row r="1574" spans="1:12" s="202" customFormat="1" ht="14.25" x14ac:dyDescent="0.2">
      <c r="A1574" s="216"/>
      <c r="B1574" s="327" t="s">
        <v>642</v>
      </c>
      <c r="C1574" s="327"/>
      <c r="D1574" s="327"/>
      <c r="E1574" s="327"/>
      <c r="F1574" s="212"/>
      <c r="G1574" s="60">
        <f>G1573*8</f>
        <v>0</v>
      </c>
    </row>
    <row r="1575" spans="1:12" s="202" customFormat="1" ht="12.75" x14ac:dyDescent="0.2">
      <c r="A1575" s="203"/>
      <c r="B1575" s="219"/>
      <c r="C1575" s="220"/>
      <c r="D1575" s="200"/>
      <c r="E1575" s="201"/>
      <c r="F1575" s="204"/>
      <c r="G1575" s="205"/>
    </row>
    <row r="1576" spans="1:12" s="120" customFormat="1" x14ac:dyDescent="0.25">
      <c r="A1576" s="188" t="s">
        <v>43</v>
      </c>
      <c r="B1576" s="177" t="s">
        <v>643</v>
      </c>
      <c r="C1576" s="6"/>
      <c r="D1576" s="172"/>
      <c r="E1576" s="76"/>
      <c r="F1576" s="74"/>
      <c r="G1576" s="193"/>
      <c r="H1576" s="187"/>
      <c r="K1576" s="4"/>
      <c r="L1576" s="4"/>
    </row>
    <row r="1577" spans="1:12" s="202" customFormat="1" x14ac:dyDescent="0.25">
      <c r="A1577" s="189" t="s">
        <v>15</v>
      </c>
      <c r="B1577" s="207" t="s">
        <v>637</v>
      </c>
      <c r="C1577" s="217">
        <v>1</v>
      </c>
      <c r="D1577" s="200" t="s">
        <v>483</v>
      </c>
      <c r="E1577" s="201"/>
      <c r="F1577" s="52">
        <f t="shared" ref="F1577:F1581" si="167">C1577*E1577</f>
        <v>0</v>
      </c>
      <c r="G1577" s="205"/>
    </row>
    <row r="1578" spans="1:12" s="202" customFormat="1" x14ac:dyDescent="0.25">
      <c r="A1578" s="189" t="s">
        <v>18</v>
      </c>
      <c r="B1578" s="207" t="s">
        <v>638</v>
      </c>
      <c r="C1578" s="217">
        <v>4</v>
      </c>
      <c r="D1578" s="200" t="s">
        <v>483</v>
      </c>
      <c r="E1578" s="201"/>
      <c r="F1578" s="52">
        <f t="shared" si="167"/>
        <v>0</v>
      </c>
      <c r="G1578" s="205"/>
    </row>
    <row r="1579" spans="1:12" s="202" customFormat="1" x14ac:dyDescent="0.25">
      <c r="A1579" s="189" t="s">
        <v>21</v>
      </c>
      <c r="B1579" s="207" t="s">
        <v>639</v>
      </c>
      <c r="C1579" s="217">
        <v>4</v>
      </c>
      <c r="D1579" s="200" t="s">
        <v>483</v>
      </c>
      <c r="E1579" s="201"/>
      <c r="F1579" s="52">
        <f t="shared" si="167"/>
        <v>0</v>
      </c>
      <c r="G1579" s="205"/>
    </row>
    <row r="1580" spans="1:12" s="202" customFormat="1" x14ac:dyDescent="0.25">
      <c r="A1580" s="189" t="s">
        <v>23</v>
      </c>
      <c r="B1580" s="207" t="s">
        <v>640</v>
      </c>
      <c r="C1580" s="217">
        <f>C1579*2</f>
        <v>8</v>
      </c>
      <c r="D1580" s="200" t="s">
        <v>483</v>
      </c>
      <c r="E1580" s="201"/>
      <c r="F1580" s="52">
        <f t="shared" si="167"/>
        <v>0</v>
      </c>
      <c r="G1580" s="205"/>
    </row>
    <row r="1581" spans="1:12" s="202" customFormat="1" x14ac:dyDescent="0.25">
      <c r="A1581" s="189" t="s">
        <v>26</v>
      </c>
      <c r="B1581" s="207" t="s">
        <v>641</v>
      </c>
      <c r="C1581" s="217">
        <f>C1580</f>
        <v>8</v>
      </c>
      <c r="D1581" s="200" t="s">
        <v>483</v>
      </c>
      <c r="E1581" s="201"/>
      <c r="F1581" s="52">
        <f t="shared" si="167"/>
        <v>0</v>
      </c>
      <c r="G1581" s="132">
        <f>SUM(F1577:F1581)</f>
        <v>0</v>
      </c>
    </row>
    <row r="1582" spans="1:12" s="202" customFormat="1" ht="14.25" x14ac:dyDescent="0.2">
      <c r="A1582" s="216"/>
      <c r="B1582" s="327" t="s">
        <v>644</v>
      </c>
      <c r="C1582" s="327"/>
      <c r="D1582" s="327"/>
      <c r="E1582" s="327"/>
      <c r="F1582" s="212"/>
      <c r="G1582" s="60">
        <f>G1581*2</f>
        <v>0</v>
      </c>
    </row>
    <row r="1583" spans="1:12" s="202" customFormat="1" ht="12.75" x14ac:dyDescent="0.2">
      <c r="A1583" s="203"/>
      <c r="B1583" s="219"/>
      <c r="C1583" s="220"/>
      <c r="D1583" s="200"/>
      <c r="E1583" s="201"/>
      <c r="F1583" s="204"/>
      <c r="G1583" s="205"/>
    </row>
    <row r="1584" spans="1:12" s="120" customFormat="1" x14ac:dyDescent="0.25">
      <c r="A1584" s="188" t="s">
        <v>133</v>
      </c>
      <c r="B1584" s="177" t="s">
        <v>645</v>
      </c>
      <c r="C1584" s="6"/>
      <c r="D1584" s="172"/>
      <c r="E1584" s="76"/>
      <c r="F1584" s="74"/>
      <c r="G1584" s="193"/>
      <c r="H1584" s="187"/>
      <c r="K1584" s="4"/>
      <c r="L1584" s="4"/>
    </row>
    <row r="1585" spans="1:12" s="202" customFormat="1" x14ac:dyDescent="0.25">
      <c r="A1585" s="189" t="s">
        <v>15</v>
      </c>
      <c r="B1585" s="207" t="s">
        <v>646</v>
      </c>
      <c r="C1585" s="217">
        <v>2</v>
      </c>
      <c r="D1585" s="200" t="s">
        <v>483</v>
      </c>
      <c r="E1585" s="201"/>
      <c r="F1585" s="52">
        <f t="shared" ref="F1585:F1587" si="168">C1585*E1585</f>
        <v>0</v>
      </c>
      <c r="G1585" s="205"/>
    </row>
    <row r="1586" spans="1:12" s="202" customFormat="1" x14ac:dyDescent="0.25">
      <c r="A1586" s="189" t="s">
        <v>18</v>
      </c>
      <c r="B1586" s="207" t="s">
        <v>647</v>
      </c>
      <c r="C1586" s="217">
        <v>4</v>
      </c>
      <c r="D1586" s="200" t="s">
        <v>483</v>
      </c>
      <c r="E1586" s="201"/>
      <c r="F1586" s="52">
        <f t="shared" si="168"/>
        <v>0</v>
      </c>
      <c r="G1586" s="205"/>
    </row>
    <row r="1587" spans="1:12" s="202" customFormat="1" x14ac:dyDescent="0.25">
      <c r="A1587" s="189" t="s">
        <v>21</v>
      </c>
      <c r="B1587" s="207" t="s">
        <v>548</v>
      </c>
      <c r="C1587" s="217">
        <f>C1586</f>
        <v>4</v>
      </c>
      <c r="D1587" s="200" t="s">
        <v>483</v>
      </c>
      <c r="E1587" s="201"/>
      <c r="F1587" s="52">
        <f t="shared" si="168"/>
        <v>0</v>
      </c>
      <c r="G1587" s="132">
        <f>SUM(F1585:F1587)</f>
        <v>0</v>
      </c>
    </row>
    <row r="1588" spans="1:12" s="202" customFormat="1" ht="14.25" x14ac:dyDescent="0.2">
      <c r="A1588" s="216"/>
      <c r="B1588" s="327" t="s">
        <v>648</v>
      </c>
      <c r="C1588" s="327"/>
      <c r="D1588" s="327"/>
      <c r="E1588" s="327"/>
      <c r="F1588" s="212"/>
      <c r="G1588" s="60">
        <f>G1587*30</f>
        <v>0</v>
      </c>
    </row>
    <row r="1589" spans="1:12" s="202" customFormat="1" ht="12.75" x14ac:dyDescent="0.2">
      <c r="A1589" s="203"/>
      <c r="B1589" s="215"/>
      <c r="C1589" s="209"/>
      <c r="D1589" s="200"/>
      <c r="E1589" s="201"/>
      <c r="F1589" s="204"/>
      <c r="G1589" s="205"/>
    </row>
    <row r="1590" spans="1:12" s="120" customFormat="1" x14ac:dyDescent="0.25">
      <c r="A1590" s="188" t="s">
        <v>141</v>
      </c>
      <c r="B1590" s="177" t="s">
        <v>649</v>
      </c>
      <c r="C1590" s="6"/>
      <c r="D1590" s="172"/>
      <c r="E1590" s="76"/>
      <c r="F1590" s="74"/>
      <c r="G1590" s="193"/>
      <c r="H1590" s="187"/>
      <c r="K1590" s="4"/>
      <c r="L1590" s="4"/>
    </row>
    <row r="1591" spans="1:12" s="202" customFormat="1" x14ac:dyDescent="0.25">
      <c r="A1591" s="189" t="s">
        <v>15</v>
      </c>
      <c r="B1591" s="207" t="s">
        <v>650</v>
      </c>
      <c r="C1591" s="217">
        <v>4</v>
      </c>
      <c r="D1591" s="200" t="s">
        <v>483</v>
      </c>
      <c r="E1591" s="201"/>
      <c r="F1591" s="52">
        <f t="shared" ref="F1591:F1594" si="169">C1591*E1591</f>
        <v>0</v>
      </c>
      <c r="G1591" s="205"/>
    </row>
    <row r="1592" spans="1:12" s="202" customFormat="1" x14ac:dyDescent="0.25">
      <c r="A1592" s="189" t="s">
        <v>18</v>
      </c>
      <c r="B1592" s="207" t="s">
        <v>651</v>
      </c>
      <c r="C1592" s="217">
        <v>4</v>
      </c>
      <c r="D1592" s="200" t="s">
        <v>483</v>
      </c>
      <c r="E1592" s="201"/>
      <c r="F1592" s="52">
        <f t="shared" si="169"/>
        <v>0</v>
      </c>
      <c r="G1592" s="205"/>
    </row>
    <row r="1593" spans="1:12" s="202" customFormat="1" x14ac:dyDescent="0.25">
      <c r="A1593" s="189" t="s">
        <v>21</v>
      </c>
      <c r="B1593" s="207" t="s">
        <v>652</v>
      </c>
      <c r="C1593" s="217">
        <v>1</v>
      </c>
      <c r="D1593" s="200" t="s">
        <v>483</v>
      </c>
      <c r="E1593" s="201"/>
      <c r="F1593" s="52">
        <f t="shared" si="169"/>
        <v>0</v>
      </c>
      <c r="G1593" s="205"/>
    </row>
    <row r="1594" spans="1:12" s="202" customFormat="1" x14ac:dyDescent="0.25">
      <c r="A1594" s="189" t="s">
        <v>23</v>
      </c>
      <c r="B1594" s="207" t="s">
        <v>653</v>
      </c>
      <c r="C1594" s="217">
        <v>1</v>
      </c>
      <c r="D1594" s="200" t="s">
        <v>483</v>
      </c>
      <c r="E1594" s="201"/>
      <c r="F1594" s="52">
        <f t="shared" si="169"/>
        <v>0</v>
      </c>
      <c r="G1594" s="132">
        <f>SUM(F1591:F1594)</f>
        <v>0</v>
      </c>
    </row>
    <row r="1595" spans="1:12" s="202" customFormat="1" ht="12.75" x14ac:dyDescent="0.2">
      <c r="A1595" s="210"/>
      <c r="B1595" s="215"/>
      <c r="C1595" s="209"/>
      <c r="D1595" s="200"/>
      <c r="E1595" s="212"/>
      <c r="F1595" s="212"/>
      <c r="G1595" s="211"/>
    </row>
    <row r="1596" spans="1:12" s="120" customFormat="1" x14ac:dyDescent="0.25">
      <c r="A1596" s="188" t="s">
        <v>153</v>
      </c>
      <c r="B1596" s="177" t="s">
        <v>654</v>
      </c>
      <c r="C1596" s="6"/>
      <c r="D1596" s="172"/>
      <c r="E1596" s="76"/>
      <c r="F1596" s="74"/>
      <c r="G1596" s="193"/>
      <c r="H1596" s="187"/>
      <c r="K1596" s="4"/>
      <c r="L1596" s="4"/>
    </row>
    <row r="1597" spans="1:12" s="202" customFormat="1" x14ac:dyDescent="0.25">
      <c r="A1597" s="189" t="s">
        <v>15</v>
      </c>
      <c r="B1597" s="207" t="s">
        <v>655</v>
      </c>
      <c r="C1597" s="217">
        <v>5</v>
      </c>
      <c r="D1597" s="200" t="s">
        <v>483</v>
      </c>
      <c r="E1597" s="201"/>
      <c r="F1597" s="52">
        <f t="shared" ref="F1597:F1599" si="170">C1597*E1597</f>
        <v>0</v>
      </c>
      <c r="G1597" s="205"/>
    </row>
    <row r="1598" spans="1:12" s="202" customFormat="1" x14ac:dyDescent="0.25">
      <c r="A1598" s="189" t="s">
        <v>18</v>
      </c>
      <c r="B1598" s="207" t="s">
        <v>656</v>
      </c>
      <c r="C1598" s="217">
        <v>5</v>
      </c>
      <c r="D1598" s="200" t="s">
        <v>483</v>
      </c>
      <c r="E1598" s="201"/>
      <c r="F1598" s="52">
        <f t="shared" si="170"/>
        <v>0</v>
      </c>
      <c r="G1598" s="205"/>
    </row>
    <row r="1599" spans="1:12" s="202" customFormat="1" x14ac:dyDescent="0.25">
      <c r="A1599" s="189" t="s">
        <v>21</v>
      </c>
      <c r="B1599" s="207" t="s">
        <v>657</v>
      </c>
      <c r="C1599" s="217">
        <v>5</v>
      </c>
      <c r="D1599" s="200" t="s">
        <v>483</v>
      </c>
      <c r="E1599" s="201"/>
      <c r="F1599" s="52">
        <f t="shared" si="170"/>
        <v>0</v>
      </c>
      <c r="G1599" s="132">
        <f>SUM(F1597:F1599)</f>
        <v>0</v>
      </c>
    </row>
    <row r="1600" spans="1:12" s="202" customFormat="1" ht="12.75" x14ac:dyDescent="0.2">
      <c r="A1600" s="203"/>
      <c r="B1600" s="215"/>
      <c r="C1600" s="209"/>
      <c r="D1600" s="200"/>
      <c r="E1600" s="212"/>
      <c r="F1600" s="212"/>
      <c r="G1600" s="205"/>
    </row>
    <row r="1601" spans="1:12" s="120" customFormat="1" x14ac:dyDescent="0.25">
      <c r="A1601" s="188" t="s">
        <v>158</v>
      </c>
      <c r="B1601" s="177" t="s">
        <v>658</v>
      </c>
      <c r="C1601" s="6"/>
      <c r="D1601" s="172"/>
      <c r="E1601" s="76"/>
      <c r="F1601" s="74"/>
      <c r="G1601" s="193"/>
      <c r="H1601" s="187"/>
      <c r="K1601" s="4"/>
      <c r="L1601" s="4"/>
    </row>
    <row r="1602" spans="1:12" s="202" customFormat="1" x14ac:dyDescent="0.25">
      <c r="A1602" s="189" t="s">
        <v>15</v>
      </c>
      <c r="B1602" s="213" t="s">
        <v>659</v>
      </c>
      <c r="C1602" s="217">
        <v>11</v>
      </c>
      <c r="D1602" s="200" t="s">
        <v>483</v>
      </c>
      <c r="E1602" s="201"/>
      <c r="F1602" s="52">
        <f t="shared" ref="F1602:F1607" si="171">C1602*E1602</f>
        <v>0</v>
      </c>
      <c r="G1602" s="205"/>
    </row>
    <row r="1603" spans="1:12" s="202" customFormat="1" x14ac:dyDescent="0.25">
      <c r="A1603" s="189" t="s">
        <v>18</v>
      </c>
      <c r="B1603" s="213" t="s">
        <v>660</v>
      </c>
      <c r="C1603" s="217">
        <v>2</v>
      </c>
      <c r="D1603" s="200" t="s">
        <v>483</v>
      </c>
      <c r="E1603" s="201"/>
      <c r="F1603" s="52">
        <f t="shared" si="171"/>
        <v>0</v>
      </c>
      <c r="G1603" s="205"/>
    </row>
    <row r="1604" spans="1:12" s="202" customFormat="1" x14ac:dyDescent="0.25">
      <c r="A1604" s="189" t="s">
        <v>21</v>
      </c>
      <c r="B1604" s="213" t="s">
        <v>661</v>
      </c>
      <c r="C1604" s="217">
        <v>13</v>
      </c>
      <c r="D1604" s="200" t="s">
        <v>483</v>
      </c>
      <c r="E1604" s="201"/>
      <c r="F1604" s="52">
        <f t="shared" si="171"/>
        <v>0</v>
      </c>
      <c r="G1604" s="205"/>
    </row>
    <row r="1605" spans="1:12" s="202" customFormat="1" x14ac:dyDescent="0.25">
      <c r="A1605" s="189" t="s">
        <v>23</v>
      </c>
      <c r="B1605" s="213" t="s">
        <v>662</v>
      </c>
      <c r="C1605" s="217">
        <v>13</v>
      </c>
      <c r="D1605" s="200" t="s">
        <v>483</v>
      </c>
      <c r="E1605" s="201"/>
      <c r="F1605" s="52">
        <f t="shared" si="171"/>
        <v>0</v>
      </c>
      <c r="G1605" s="205"/>
    </row>
    <row r="1606" spans="1:12" s="202" customFormat="1" x14ac:dyDescent="0.25">
      <c r="A1606" s="189" t="s">
        <v>26</v>
      </c>
      <c r="B1606" s="213" t="s">
        <v>663</v>
      </c>
      <c r="C1606" s="217">
        <v>13</v>
      </c>
      <c r="D1606" s="200" t="s">
        <v>483</v>
      </c>
      <c r="E1606" s="201"/>
      <c r="F1606" s="52">
        <f t="shared" si="171"/>
        <v>0</v>
      </c>
      <c r="G1606" s="205"/>
    </row>
    <row r="1607" spans="1:12" s="202" customFormat="1" x14ac:dyDescent="0.25">
      <c r="A1607" s="189" t="s">
        <v>29</v>
      </c>
      <c r="B1607" s="213" t="s">
        <v>664</v>
      </c>
      <c r="C1607" s="217">
        <v>947</v>
      </c>
      <c r="D1607" s="200" t="s">
        <v>483</v>
      </c>
      <c r="E1607" s="201"/>
      <c r="F1607" s="52">
        <f t="shared" si="171"/>
        <v>0</v>
      </c>
      <c r="G1607" s="132">
        <f>SUM(F1602:F1607)</f>
        <v>0</v>
      </c>
    </row>
    <row r="1608" spans="1:12" s="202" customFormat="1" ht="12.75" x14ac:dyDescent="0.2">
      <c r="A1608" s="203"/>
      <c r="B1608" s="221"/>
      <c r="C1608" s="222"/>
      <c r="D1608" s="200"/>
      <c r="E1608" s="201"/>
      <c r="F1608" s="204"/>
      <c r="G1608" s="205"/>
    </row>
    <row r="1609" spans="1:12" s="120" customFormat="1" x14ac:dyDescent="0.25">
      <c r="A1609" s="188" t="s">
        <v>162</v>
      </c>
      <c r="B1609" s="177" t="s">
        <v>565</v>
      </c>
      <c r="C1609" s="6"/>
      <c r="D1609" s="172"/>
      <c r="E1609" s="76"/>
      <c r="F1609" s="74"/>
      <c r="G1609" s="193"/>
      <c r="H1609" s="187"/>
      <c r="K1609" s="4"/>
      <c r="L1609" s="4"/>
    </row>
    <row r="1610" spans="1:12" s="202" customFormat="1" x14ac:dyDescent="0.25">
      <c r="A1610" s="189" t="s">
        <v>15</v>
      </c>
      <c r="B1610" s="207" t="s">
        <v>665</v>
      </c>
      <c r="C1610" s="222">
        <f>(7.25)*(20.6)</f>
        <v>149.35000000000002</v>
      </c>
      <c r="D1610" s="200" t="s">
        <v>25</v>
      </c>
      <c r="E1610" s="201"/>
      <c r="F1610" s="52">
        <f t="shared" ref="F1610:F1611" si="172">C1610*E1610</f>
        <v>0</v>
      </c>
      <c r="G1610" s="205"/>
    </row>
    <row r="1611" spans="1:12" s="202" customFormat="1" x14ac:dyDescent="0.25">
      <c r="A1611" s="189" t="s">
        <v>18</v>
      </c>
      <c r="B1611" s="213" t="s">
        <v>666</v>
      </c>
      <c r="C1611" s="222">
        <f>20.6*2+7.25*2</f>
        <v>55.7</v>
      </c>
      <c r="D1611" s="200" t="s">
        <v>20</v>
      </c>
      <c r="E1611" s="201"/>
      <c r="F1611" s="52">
        <f t="shared" si="172"/>
        <v>0</v>
      </c>
      <c r="G1611" s="132">
        <f>SUM(F1610:F1611)</f>
        <v>0</v>
      </c>
    </row>
    <row r="1612" spans="1:12" s="202" customFormat="1" ht="12.75" x14ac:dyDescent="0.2">
      <c r="A1612" s="203"/>
      <c r="B1612" s="213"/>
      <c r="C1612" s="222"/>
      <c r="D1612" s="200"/>
      <c r="E1612" s="201"/>
      <c r="F1612" s="204"/>
      <c r="G1612" s="205"/>
    </row>
    <row r="1613" spans="1:12" s="202" customFormat="1" ht="14.25" x14ac:dyDescent="0.2">
      <c r="A1613" s="203"/>
      <c r="B1613" s="327" t="s">
        <v>667</v>
      </c>
      <c r="C1613" s="327"/>
      <c r="D1613" s="327"/>
      <c r="E1613" s="327"/>
      <c r="F1613" s="212" t="s">
        <v>36</v>
      </c>
      <c r="G1613" s="60">
        <f>G1611+G1607+G1599+G1594+G1588+G1582+G1574</f>
        <v>0</v>
      </c>
    </row>
    <row r="1614" spans="1:12" s="202" customFormat="1" ht="12.75" x14ac:dyDescent="0.2">
      <c r="A1614" s="203"/>
      <c r="B1614" s="215"/>
      <c r="C1614" s="209"/>
      <c r="D1614" s="209"/>
      <c r="E1614" s="209"/>
      <c r="F1614" s="209"/>
      <c r="G1614" s="209"/>
    </row>
    <row r="1615" spans="1:12" s="120" customFormat="1" ht="14.25" customHeight="1" x14ac:dyDescent="0.25">
      <c r="A1615" s="188"/>
      <c r="B1615" s="177" t="s">
        <v>668</v>
      </c>
      <c r="C1615" s="6"/>
      <c r="D1615" s="172"/>
      <c r="E1615" s="76"/>
      <c r="F1615" s="74"/>
      <c r="G1615" s="193"/>
      <c r="H1615" s="187"/>
      <c r="K1615" s="4"/>
      <c r="L1615" s="4"/>
    </row>
    <row r="1616" spans="1:12" s="120" customFormat="1" ht="9.9499999999999993" customHeight="1" x14ac:dyDescent="0.25">
      <c r="A1616" s="188"/>
      <c r="B1616" s="177"/>
      <c r="C1616" s="6"/>
      <c r="D1616" s="172"/>
      <c r="E1616" s="76"/>
      <c r="F1616" s="74"/>
      <c r="G1616" s="193"/>
      <c r="H1616" s="187"/>
      <c r="K1616" s="4"/>
      <c r="L1616" s="4"/>
    </row>
    <row r="1617" spans="1:12" s="120" customFormat="1" x14ac:dyDescent="0.25">
      <c r="A1617" s="188" t="s">
        <v>13</v>
      </c>
      <c r="B1617" s="177" t="s">
        <v>669</v>
      </c>
      <c r="C1617" s="6"/>
      <c r="D1617" s="172"/>
      <c r="E1617" s="76"/>
      <c r="F1617" s="74"/>
      <c r="G1617" s="193"/>
      <c r="H1617" s="187"/>
      <c r="K1617" s="4"/>
      <c r="L1617" s="4"/>
    </row>
    <row r="1618" spans="1:12" s="202" customFormat="1" x14ac:dyDescent="0.25">
      <c r="A1618" s="189" t="s">
        <v>15</v>
      </c>
      <c r="B1618" s="207" t="s">
        <v>637</v>
      </c>
      <c r="C1618" s="217">
        <v>1</v>
      </c>
      <c r="D1618" s="200" t="s">
        <v>483</v>
      </c>
      <c r="E1618" s="201"/>
      <c r="F1618" s="52">
        <f t="shared" ref="F1618:F1622" si="173">C1618*E1618</f>
        <v>0</v>
      </c>
      <c r="G1618" s="205"/>
    </row>
    <row r="1619" spans="1:12" s="202" customFormat="1" x14ac:dyDescent="0.25">
      <c r="A1619" s="189" t="s">
        <v>18</v>
      </c>
      <c r="B1619" s="207" t="s">
        <v>638</v>
      </c>
      <c r="C1619" s="217">
        <v>4</v>
      </c>
      <c r="D1619" s="200" t="s">
        <v>483</v>
      </c>
      <c r="E1619" s="201"/>
      <c r="F1619" s="52">
        <f t="shared" si="173"/>
        <v>0</v>
      </c>
      <c r="G1619" s="205"/>
    </row>
    <row r="1620" spans="1:12" s="202" customFormat="1" x14ac:dyDescent="0.25">
      <c r="A1620" s="189" t="s">
        <v>21</v>
      </c>
      <c r="B1620" s="207" t="s">
        <v>639</v>
      </c>
      <c r="C1620" s="217">
        <v>4</v>
      </c>
      <c r="D1620" s="200" t="s">
        <v>483</v>
      </c>
      <c r="E1620" s="201"/>
      <c r="F1620" s="52">
        <f t="shared" si="173"/>
        <v>0</v>
      </c>
      <c r="G1620" s="205"/>
    </row>
    <row r="1621" spans="1:12" s="202" customFormat="1" x14ac:dyDescent="0.25">
      <c r="A1621" s="189" t="s">
        <v>23</v>
      </c>
      <c r="B1621" s="207" t="s">
        <v>640</v>
      </c>
      <c r="C1621" s="217">
        <f>C1620*2</f>
        <v>8</v>
      </c>
      <c r="D1621" s="200" t="s">
        <v>483</v>
      </c>
      <c r="E1621" s="201"/>
      <c r="F1621" s="52">
        <f t="shared" si="173"/>
        <v>0</v>
      </c>
      <c r="G1621" s="205"/>
    </row>
    <row r="1622" spans="1:12" s="202" customFormat="1" x14ac:dyDescent="0.25">
      <c r="A1622" s="189" t="s">
        <v>26</v>
      </c>
      <c r="B1622" s="207" t="s">
        <v>641</v>
      </c>
      <c r="C1622" s="217">
        <f>C1621</f>
        <v>8</v>
      </c>
      <c r="D1622" s="200" t="s">
        <v>483</v>
      </c>
      <c r="E1622" s="201"/>
      <c r="F1622" s="52">
        <f t="shared" si="173"/>
        <v>0</v>
      </c>
      <c r="G1622" s="132">
        <f>SUM(F1618:F1622)</f>
        <v>0</v>
      </c>
    </row>
    <row r="1623" spans="1:12" s="202" customFormat="1" ht="14.25" x14ac:dyDescent="0.2">
      <c r="A1623" s="216"/>
      <c r="B1623" s="327" t="s">
        <v>670</v>
      </c>
      <c r="C1623" s="327"/>
      <c r="D1623" s="327"/>
      <c r="E1623" s="327"/>
      <c r="F1623" s="212"/>
      <c r="G1623" s="60">
        <f>G1622*7</f>
        <v>0</v>
      </c>
    </row>
    <row r="1624" spans="1:12" s="120" customFormat="1" ht="9.9499999999999993" customHeight="1" x14ac:dyDescent="0.25">
      <c r="A1624" s="188"/>
      <c r="B1624" s="177"/>
      <c r="C1624" s="6"/>
      <c r="D1624" s="172"/>
      <c r="E1624" s="76"/>
      <c r="F1624" s="74"/>
      <c r="G1624" s="193"/>
      <c r="H1624" s="187"/>
      <c r="K1624" s="4"/>
      <c r="L1624" s="4"/>
    </row>
    <row r="1625" spans="1:12" s="120" customFormat="1" x14ac:dyDescent="0.25">
      <c r="A1625" s="188" t="s">
        <v>43</v>
      </c>
      <c r="B1625" s="177" t="s">
        <v>671</v>
      </c>
      <c r="C1625" s="6"/>
      <c r="D1625" s="172"/>
      <c r="E1625" s="76"/>
      <c r="F1625" s="74"/>
      <c r="G1625" s="193"/>
      <c r="H1625" s="187"/>
      <c r="K1625" s="4"/>
      <c r="L1625" s="4"/>
    </row>
    <row r="1626" spans="1:12" s="202" customFormat="1" x14ac:dyDescent="0.25">
      <c r="A1626" s="189" t="s">
        <v>15</v>
      </c>
      <c r="B1626" s="207" t="s">
        <v>637</v>
      </c>
      <c r="C1626" s="217">
        <v>1</v>
      </c>
      <c r="D1626" s="200" t="s">
        <v>483</v>
      </c>
      <c r="E1626" s="201"/>
      <c r="F1626" s="52">
        <f t="shared" ref="F1626:F1630" si="174">C1626*E1626</f>
        <v>0</v>
      </c>
      <c r="G1626" s="205"/>
    </row>
    <row r="1627" spans="1:12" s="202" customFormat="1" x14ac:dyDescent="0.25">
      <c r="A1627" s="189" t="s">
        <v>18</v>
      </c>
      <c r="B1627" s="207" t="s">
        <v>638</v>
      </c>
      <c r="C1627" s="217">
        <v>4</v>
      </c>
      <c r="D1627" s="200" t="s">
        <v>483</v>
      </c>
      <c r="E1627" s="201"/>
      <c r="F1627" s="52">
        <f t="shared" si="174"/>
        <v>0</v>
      </c>
      <c r="G1627" s="205"/>
    </row>
    <row r="1628" spans="1:12" s="202" customFormat="1" x14ac:dyDescent="0.25">
      <c r="A1628" s="189" t="s">
        <v>21</v>
      </c>
      <c r="B1628" s="207" t="s">
        <v>639</v>
      </c>
      <c r="C1628" s="217">
        <v>4</v>
      </c>
      <c r="D1628" s="200" t="s">
        <v>483</v>
      </c>
      <c r="E1628" s="201"/>
      <c r="F1628" s="52">
        <f t="shared" si="174"/>
        <v>0</v>
      </c>
      <c r="G1628" s="205"/>
    </row>
    <row r="1629" spans="1:12" s="202" customFormat="1" x14ac:dyDescent="0.25">
      <c r="A1629" s="189" t="s">
        <v>23</v>
      </c>
      <c r="B1629" s="207" t="s">
        <v>640</v>
      </c>
      <c r="C1629" s="217">
        <f>C1628*2</f>
        <v>8</v>
      </c>
      <c r="D1629" s="200" t="s">
        <v>483</v>
      </c>
      <c r="E1629" s="201"/>
      <c r="F1629" s="52">
        <f t="shared" si="174"/>
        <v>0</v>
      </c>
      <c r="G1629" s="205"/>
    </row>
    <row r="1630" spans="1:12" s="202" customFormat="1" x14ac:dyDescent="0.25">
      <c r="A1630" s="189" t="s">
        <v>26</v>
      </c>
      <c r="B1630" s="207" t="s">
        <v>641</v>
      </c>
      <c r="C1630" s="217">
        <f>C1629</f>
        <v>8</v>
      </c>
      <c r="D1630" s="200" t="s">
        <v>483</v>
      </c>
      <c r="E1630" s="201"/>
      <c r="F1630" s="52">
        <f t="shared" si="174"/>
        <v>0</v>
      </c>
      <c r="G1630" s="132">
        <f>SUM(F1626:F1630)</f>
        <v>0</v>
      </c>
    </row>
    <row r="1631" spans="1:12" s="120" customFormat="1" ht="16.5" customHeight="1" x14ac:dyDescent="0.25">
      <c r="A1631" s="188"/>
      <c r="B1631" s="177"/>
      <c r="C1631" s="6"/>
      <c r="D1631" s="172"/>
      <c r="E1631" s="76"/>
      <c r="F1631" s="212"/>
      <c r="G1631" s="60"/>
      <c r="H1631" s="187"/>
      <c r="K1631" s="4"/>
      <c r="L1631" s="4"/>
    </row>
    <row r="1632" spans="1:12" s="120" customFormat="1" x14ac:dyDescent="0.25">
      <c r="A1632" s="188" t="s">
        <v>133</v>
      </c>
      <c r="B1632" s="177" t="s">
        <v>672</v>
      </c>
      <c r="C1632" s="6"/>
      <c r="D1632" s="172"/>
      <c r="E1632" s="76"/>
      <c r="F1632" s="74"/>
      <c r="G1632" s="193"/>
      <c r="H1632" s="187"/>
      <c r="K1632" s="4"/>
      <c r="L1632" s="4"/>
    </row>
    <row r="1633" spans="1:12" s="202" customFormat="1" x14ac:dyDescent="0.25">
      <c r="A1633" s="189" t="s">
        <v>15</v>
      </c>
      <c r="B1633" s="198" t="s">
        <v>673</v>
      </c>
      <c r="C1633" s="217">
        <v>2</v>
      </c>
      <c r="D1633" s="200" t="s">
        <v>483</v>
      </c>
      <c r="E1633" s="201"/>
      <c r="F1633" s="52">
        <f t="shared" ref="F1633:F1637" si="175">C1633*E1633</f>
        <v>0</v>
      </c>
      <c r="G1633" s="205"/>
    </row>
    <row r="1634" spans="1:12" s="202" customFormat="1" x14ac:dyDescent="0.25">
      <c r="A1634" s="189" t="s">
        <v>18</v>
      </c>
      <c r="B1634" s="198" t="s">
        <v>674</v>
      </c>
      <c r="C1634" s="217">
        <v>4</v>
      </c>
      <c r="D1634" s="200" t="s">
        <v>483</v>
      </c>
      <c r="E1634" s="201"/>
      <c r="F1634" s="52">
        <f t="shared" si="175"/>
        <v>0</v>
      </c>
      <c r="G1634" s="205"/>
    </row>
    <row r="1635" spans="1:12" s="202" customFormat="1" x14ac:dyDescent="0.25">
      <c r="A1635" s="189" t="s">
        <v>21</v>
      </c>
      <c r="B1635" s="198" t="s">
        <v>675</v>
      </c>
      <c r="C1635" s="217">
        <v>4</v>
      </c>
      <c r="D1635" s="200" t="s">
        <v>483</v>
      </c>
      <c r="E1635" s="201"/>
      <c r="F1635" s="52">
        <f t="shared" si="175"/>
        <v>0</v>
      </c>
      <c r="G1635" s="205"/>
    </row>
    <row r="1636" spans="1:12" s="202" customFormat="1" x14ac:dyDescent="0.25">
      <c r="A1636" s="189" t="s">
        <v>23</v>
      </c>
      <c r="B1636" s="198" t="s">
        <v>676</v>
      </c>
      <c r="C1636" s="217">
        <f>2*C1634</f>
        <v>8</v>
      </c>
      <c r="D1636" s="200" t="s">
        <v>483</v>
      </c>
      <c r="E1636" s="201"/>
      <c r="F1636" s="52">
        <f t="shared" si="175"/>
        <v>0</v>
      </c>
      <c r="G1636" s="205"/>
    </row>
    <row r="1637" spans="1:12" s="202" customFormat="1" x14ac:dyDescent="0.25">
      <c r="A1637" s="189" t="s">
        <v>26</v>
      </c>
      <c r="B1637" s="198" t="s">
        <v>677</v>
      </c>
      <c r="C1637" s="217">
        <f>2*C1635</f>
        <v>8</v>
      </c>
      <c r="D1637" s="200" t="s">
        <v>483</v>
      </c>
      <c r="E1637" s="201"/>
      <c r="F1637" s="52">
        <f t="shared" si="175"/>
        <v>0</v>
      </c>
      <c r="G1637" s="132">
        <f>SUM(F1633:F1637)</f>
        <v>0</v>
      </c>
    </row>
    <row r="1638" spans="1:12" s="202" customFormat="1" ht="14.25" x14ac:dyDescent="0.2">
      <c r="A1638" s="216"/>
      <c r="B1638" s="327" t="s">
        <v>678</v>
      </c>
      <c r="C1638" s="327"/>
      <c r="D1638" s="327"/>
      <c r="E1638" s="327"/>
      <c r="F1638" s="212"/>
      <c r="G1638" s="60">
        <f>G1637*19</f>
        <v>0</v>
      </c>
    </row>
    <row r="1639" spans="1:12" s="120" customFormat="1" ht="9.9499999999999993" customHeight="1" x14ac:dyDescent="0.25">
      <c r="A1639" s="188"/>
      <c r="B1639" s="177"/>
      <c r="C1639" s="6"/>
      <c r="D1639" s="172"/>
      <c r="E1639" s="76"/>
      <c r="F1639" s="74"/>
      <c r="G1639" s="193"/>
      <c r="H1639" s="187"/>
      <c r="K1639" s="4"/>
      <c r="L1639" s="4"/>
    </row>
    <row r="1640" spans="1:12" s="120" customFormat="1" x14ac:dyDescent="0.25">
      <c r="A1640" s="188" t="s">
        <v>141</v>
      </c>
      <c r="B1640" s="177" t="s">
        <v>679</v>
      </c>
      <c r="C1640" s="6"/>
      <c r="D1640" s="172"/>
      <c r="E1640" s="76"/>
      <c r="F1640" s="74"/>
      <c r="G1640" s="193"/>
      <c r="H1640" s="187"/>
      <c r="K1640" s="4"/>
      <c r="L1640" s="4"/>
    </row>
    <row r="1641" spans="1:12" s="202" customFormat="1" x14ac:dyDescent="0.25">
      <c r="A1641" s="189" t="s">
        <v>15</v>
      </c>
      <c r="B1641" s="207" t="s">
        <v>650</v>
      </c>
      <c r="C1641" s="217">
        <v>7</v>
      </c>
      <c r="D1641" s="200" t="s">
        <v>483</v>
      </c>
      <c r="E1641" s="201"/>
      <c r="F1641" s="52">
        <f t="shared" ref="F1641:F1642" si="176">C1641*E1641</f>
        <v>0</v>
      </c>
      <c r="G1641" s="205"/>
    </row>
    <row r="1642" spans="1:12" s="202" customFormat="1" x14ac:dyDescent="0.25">
      <c r="A1642" s="203"/>
      <c r="B1642" s="207" t="s">
        <v>680</v>
      </c>
      <c r="C1642" s="217">
        <v>1</v>
      </c>
      <c r="D1642" s="200" t="s">
        <v>483</v>
      </c>
      <c r="E1642" s="201"/>
      <c r="F1642" s="52">
        <f t="shared" si="176"/>
        <v>0</v>
      </c>
      <c r="G1642" s="132">
        <f>SUM(F1641:F1642)</f>
        <v>0</v>
      </c>
    </row>
    <row r="1643" spans="1:12" s="120" customFormat="1" ht="9.9499999999999993" customHeight="1" x14ac:dyDescent="0.25">
      <c r="A1643" s="188"/>
      <c r="B1643" s="177"/>
      <c r="C1643" s="6"/>
      <c r="D1643" s="172"/>
      <c r="E1643" s="76"/>
      <c r="F1643" s="74"/>
      <c r="G1643" s="193"/>
      <c r="H1643" s="187"/>
      <c r="K1643" s="4"/>
      <c r="L1643" s="4"/>
    </row>
    <row r="1644" spans="1:12" s="120" customFormat="1" x14ac:dyDescent="0.25">
      <c r="A1644" s="188" t="s">
        <v>153</v>
      </c>
      <c r="B1644" s="177" t="s">
        <v>654</v>
      </c>
      <c r="C1644" s="6"/>
      <c r="D1644" s="172"/>
      <c r="E1644" s="76"/>
      <c r="F1644" s="74"/>
      <c r="G1644" s="193"/>
      <c r="H1644" s="187"/>
      <c r="K1644" s="4"/>
      <c r="L1644" s="4"/>
    </row>
    <row r="1645" spans="1:12" s="202" customFormat="1" x14ac:dyDescent="0.25">
      <c r="A1645" s="189" t="s">
        <v>15</v>
      </c>
      <c r="B1645" s="207" t="s">
        <v>681</v>
      </c>
      <c r="C1645" s="217">
        <v>2</v>
      </c>
      <c r="D1645" s="200" t="s">
        <v>483</v>
      </c>
      <c r="E1645" s="201"/>
      <c r="F1645" s="52">
        <f t="shared" ref="F1645:F1649" si="177">C1645*E1645</f>
        <v>0</v>
      </c>
      <c r="G1645" s="205"/>
    </row>
    <row r="1646" spans="1:12" s="202" customFormat="1" x14ac:dyDescent="0.25">
      <c r="A1646" s="189" t="s">
        <v>18</v>
      </c>
      <c r="B1646" s="207" t="s">
        <v>682</v>
      </c>
      <c r="C1646" s="217">
        <v>2</v>
      </c>
      <c r="D1646" s="200" t="s">
        <v>483</v>
      </c>
      <c r="E1646" s="201"/>
      <c r="F1646" s="52">
        <f t="shared" si="177"/>
        <v>0</v>
      </c>
      <c r="G1646" s="205"/>
    </row>
    <row r="1647" spans="1:12" s="202" customFormat="1" x14ac:dyDescent="0.25">
      <c r="A1647" s="189" t="s">
        <v>21</v>
      </c>
      <c r="B1647" s="207" t="s">
        <v>683</v>
      </c>
      <c r="C1647" s="217">
        <v>2</v>
      </c>
      <c r="D1647" s="200" t="s">
        <v>483</v>
      </c>
      <c r="E1647" s="201"/>
      <c r="F1647" s="52">
        <f t="shared" si="177"/>
        <v>0</v>
      </c>
      <c r="G1647" s="205"/>
    </row>
    <row r="1648" spans="1:12" s="202" customFormat="1" x14ac:dyDescent="0.25">
      <c r="A1648" s="189" t="s">
        <v>23</v>
      </c>
      <c r="B1648" s="207" t="s">
        <v>684</v>
      </c>
      <c r="C1648" s="217">
        <v>6</v>
      </c>
      <c r="D1648" s="200" t="s">
        <v>483</v>
      </c>
      <c r="E1648" s="201"/>
      <c r="F1648" s="52">
        <f t="shared" si="177"/>
        <v>0</v>
      </c>
      <c r="G1648" s="205"/>
    </row>
    <row r="1649" spans="1:12" s="202" customFormat="1" x14ac:dyDescent="0.25">
      <c r="A1649" s="189" t="s">
        <v>26</v>
      </c>
      <c r="B1649" s="207" t="s">
        <v>685</v>
      </c>
      <c r="C1649" s="217">
        <v>2</v>
      </c>
      <c r="D1649" s="200" t="s">
        <v>483</v>
      </c>
      <c r="E1649" s="201"/>
      <c r="F1649" s="52">
        <f t="shared" si="177"/>
        <v>0</v>
      </c>
      <c r="G1649" s="132">
        <f>SUM(F1645:F1649)</f>
        <v>0</v>
      </c>
    </row>
    <row r="1650" spans="1:12" s="120" customFormat="1" ht="9.9499999999999993" customHeight="1" x14ac:dyDescent="0.25">
      <c r="A1650" s="188"/>
      <c r="B1650" s="177"/>
      <c r="C1650" s="6"/>
      <c r="D1650" s="172"/>
      <c r="E1650" s="76"/>
      <c r="F1650" s="74"/>
      <c r="G1650" s="193"/>
      <c r="H1650" s="187"/>
      <c r="K1650" s="4"/>
      <c r="L1650" s="4"/>
    </row>
    <row r="1651" spans="1:12" s="120" customFormat="1" x14ac:dyDescent="0.25">
      <c r="A1651" s="188" t="s">
        <v>158</v>
      </c>
      <c r="B1651" s="177" t="s">
        <v>658</v>
      </c>
      <c r="C1651" s="6"/>
      <c r="D1651" s="172"/>
      <c r="E1651" s="76"/>
      <c r="F1651" s="74"/>
      <c r="G1651" s="193"/>
      <c r="H1651" s="187"/>
      <c r="K1651" s="4"/>
      <c r="L1651" s="4"/>
    </row>
    <row r="1652" spans="1:12" s="202" customFormat="1" x14ac:dyDescent="0.25">
      <c r="A1652" s="189" t="s">
        <v>15</v>
      </c>
      <c r="B1652" s="198" t="s">
        <v>686</v>
      </c>
      <c r="C1652" s="217">
        <v>5</v>
      </c>
      <c r="D1652" s="200" t="s">
        <v>483</v>
      </c>
      <c r="E1652" s="201"/>
      <c r="F1652" s="52">
        <f t="shared" ref="F1652" si="178">C1652*E1652</f>
        <v>0</v>
      </c>
      <c r="G1652" s="132">
        <f>SUM(F1652)</f>
        <v>0</v>
      </c>
    </row>
    <row r="1653" spans="1:12" s="202" customFormat="1" x14ac:dyDescent="0.25">
      <c r="A1653" s="189"/>
      <c r="B1653" s="198"/>
      <c r="C1653" s="217"/>
      <c r="D1653" s="200"/>
      <c r="E1653" s="201"/>
      <c r="F1653" s="52"/>
      <c r="G1653" s="132"/>
    </row>
    <row r="1654" spans="1:12" s="120" customFormat="1" x14ac:dyDescent="0.25">
      <c r="A1654" s="188" t="s">
        <v>162</v>
      </c>
      <c r="B1654" s="177" t="s">
        <v>687</v>
      </c>
      <c r="C1654" s="6"/>
      <c r="D1654" s="172"/>
      <c r="E1654" s="76"/>
      <c r="F1654" s="74"/>
      <c r="G1654" s="193"/>
      <c r="H1654" s="187"/>
      <c r="K1654" s="4"/>
      <c r="L1654" s="4"/>
    </row>
    <row r="1655" spans="1:12" s="202" customFormat="1" x14ac:dyDescent="0.25">
      <c r="A1655" s="189" t="s">
        <v>15</v>
      </c>
      <c r="B1655" s="198" t="s">
        <v>688</v>
      </c>
      <c r="C1655" s="217">
        <f>6*5</f>
        <v>30</v>
      </c>
      <c r="D1655" s="200" t="s">
        <v>483</v>
      </c>
      <c r="E1655" s="201"/>
      <c r="F1655" s="52">
        <f t="shared" ref="F1655" si="179">C1655*E1655</f>
        <v>0</v>
      </c>
      <c r="G1655" s="132">
        <f>SUM(F1655)</f>
        <v>0</v>
      </c>
    </row>
    <row r="1656" spans="1:12" s="120" customFormat="1" ht="9.9499999999999993" customHeight="1" x14ac:dyDescent="0.25">
      <c r="A1656" s="188"/>
      <c r="B1656" s="177"/>
      <c r="C1656" s="6"/>
      <c r="D1656" s="172"/>
      <c r="E1656" s="76"/>
      <c r="F1656" s="74"/>
      <c r="G1656" s="193"/>
      <c r="H1656" s="187"/>
      <c r="K1656" s="4"/>
      <c r="L1656" s="4"/>
    </row>
    <row r="1657" spans="1:12" s="120" customFormat="1" x14ac:dyDescent="0.25">
      <c r="A1657" s="188" t="s">
        <v>172</v>
      </c>
      <c r="B1657" s="177" t="s">
        <v>689</v>
      </c>
      <c r="C1657" s="6"/>
      <c r="D1657" s="172"/>
      <c r="E1657" s="76"/>
      <c r="F1657" s="74"/>
      <c r="G1657" s="193"/>
      <c r="H1657" s="187"/>
      <c r="K1657" s="4"/>
      <c r="L1657" s="4"/>
    </row>
    <row r="1658" spans="1:12" s="202" customFormat="1" x14ac:dyDescent="0.25">
      <c r="A1658" s="189" t="s">
        <v>15</v>
      </c>
      <c r="B1658" s="198" t="s">
        <v>690</v>
      </c>
      <c r="C1658" s="217">
        <f>6*5</f>
        <v>30</v>
      </c>
      <c r="D1658" s="200" t="s">
        <v>483</v>
      </c>
      <c r="E1658" s="201"/>
      <c r="F1658" s="52">
        <f t="shared" ref="F1658:F1660" si="180">C1658*E1658</f>
        <v>0</v>
      </c>
      <c r="G1658" s="205"/>
    </row>
    <row r="1659" spans="1:12" s="202" customFormat="1" x14ac:dyDescent="0.25">
      <c r="A1659" s="189" t="s">
        <v>18</v>
      </c>
      <c r="B1659" s="198" t="s">
        <v>514</v>
      </c>
      <c r="C1659" s="217">
        <f>4*(C1658)</f>
        <v>120</v>
      </c>
      <c r="D1659" s="200" t="s">
        <v>483</v>
      </c>
      <c r="E1659" s="201"/>
      <c r="F1659" s="52">
        <f t="shared" si="180"/>
        <v>0</v>
      </c>
      <c r="G1659" s="205"/>
    </row>
    <row r="1660" spans="1:12" s="202" customFormat="1" x14ac:dyDescent="0.25">
      <c r="A1660" s="189" t="s">
        <v>21</v>
      </c>
      <c r="B1660" s="198" t="s">
        <v>515</v>
      </c>
      <c r="C1660" s="217">
        <f>C1659</f>
        <v>120</v>
      </c>
      <c r="D1660" s="200" t="s">
        <v>483</v>
      </c>
      <c r="E1660" s="201"/>
      <c r="F1660" s="52">
        <f t="shared" si="180"/>
        <v>0</v>
      </c>
      <c r="G1660" s="132">
        <f>SUM(F1658:F1660)</f>
        <v>0</v>
      </c>
    </row>
    <row r="1661" spans="1:12" s="120" customFormat="1" ht="9.9499999999999993" customHeight="1" x14ac:dyDescent="0.25">
      <c r="A1661" s="188"/>
      <c r="B1661" s="177"/>
      <c r="C1661" s="6"/>
      <c r="D1661" s="172"/>
      <c r="E1661" s="76"/>
      <c r="F1661" s="74"/>
      <c r="G1661" s="193"/>
      <c r="H1661" s="187"/>
      <c r="K1661" s="4"/>
      <c r="L1661" s="4"/>
    </row>
    <row r="1662" spans="1:12" s="120" customFormat="1" x14ac:dyDescent="0.25">
      <c r="A1662" s="188" t="s">
        <v>181</v>
      </c>
      <c r="B1662" s="177" t="s">
        <v>565</v>
      </c>
      <c r="C1662" s="6"/>
      <c r="D1662" s="172"/>
      <c r="E1662" s="76"/>
      <c r="F1662" s="74"/>
      <c r="G1662" s="193"/>
      <c r="H1662" s="187"/>
      <c r="K1662" s="4"/>
      <c r="L1662" s="4"/>
    </row>
    <row r="1663" spans="1:12" s="202" customFormat="1" x14ac:dyDescent="0.25">
      <c r="A1663" s="189" t="s">
        <v>15</v>
      </c>
      <c r="B1663" s="207" t="s">
        <v>691</v>
      </c>
      <c r="C1663" s="222">
        <f>3.54*17.07</f>
        <v>60.427800000000005</v>
      </c>
      <c r="D1663" s="200" t="s">
        <v>25</v>
      </c>
      <c r="E1663" s="201"/>
      <c r="F1663" s="52">
        <f t="shared" ref="F1663:F1664" si="181">C1663*E1663</f>
        <v>0</v>
      </c>
      <c r="G1663" s="205"/>
    </row>
    <row r="1664" spans="1:12" s="202" customFormat="1" x14ac:dyDescent="0.25">
      <c r="A1664" s="189" t="s">
        <v>18</v>
      </c>
      <c r="B1664" s="207" t="s">
        <v>569</v>
      </c>
      <c r="C1664" s="222">
        <f>3.54*2+17.17*2</f>
        <v>41.42</v>
      </c>
      <c r="D1664" s="200" t="s">
        <v>20</v>
      </c>
      <c r="E1664" s="201"/>
      <c r="F1664" s="52">
        <f t="shared" si="181"/>
        <v>0</v>
      </c>
      <c r="G1664" s="132">
        <f>SUM(F1663:F1664)</f>
        <v>0</v>
      </c>
    </row>
    <row r="1665" spans="1:12" s="202" customFormat="1" x14ac:dyDescent="0.25">
      <c r="A1665" s="189"/>
      <c r="B1665" s="207"/>
      <c r="C1665" s="222"/>
      <c r="D1665" s="200"/>
      <c r="E1665" s="201"/>
      <c r="F1665" s="52"/>
      <c r="G1665" s="132"/>
    </row>
    <row r="1666" spans="1:12" s="202" customFormat="1" ht="14.25" x14ac:dyDescent="0.2">
      <c r="A1666" s="203"/>
      <c r="B1666" s="327" t="s">
        <v>692</v>
      </c>
      <c r="C1666" s="327"/>
      <c r="D1666" s="327"/>
      <c r="E1666" s="327"/>
      <c r="F1666" s="212" t="s">
        <v>36</v>
      </c>
      <c r="G1666" s="60">
        <f>G1664+G1660+G1655+G1652+G1649+G1642+G1638+G1630+G1623</f>
        <v>0</v>
      </c>
    </row>
    <row r="1667" spans="1:12" s="202" customFormat="1" ht="12" customHeight="1" x14ac:dyDescent="0.2">
      <c r="A1667" s="203"/>
      <c r="B1667" s="218"/>
      <c r="C1667" s="197"/>
      <c r="D1667" s="197"/>
      <c r="E1667" s="197"/>
      <c r="F1667" s="212"/>
      <c r="G1667" s="223"/>
    </row>
    <row r="1668" spans="1:12" s="202" customFormat="1" ht="14.25" x14ac:dyDescent="0.2">
      <c r="A1668" s="203"/>
      <c r="B1668" s="327" t="s">
        <v>693</v>
      </c>
      <c r="C1668" s="327"/>
      <c r="D1668" s="327"/>
      <c r="E1668" s="327"/>
      <c r="F1668" s="212" t="s">
        <v>36</v>
      </c>
      <c r="G1668" s="60">
        <f>G1666+G1613</f>
        <v>0</v>
      </c>
    </row>
    <row r="1669" spans="1:12" s="202" customFormat="1" ht="12.75" x14ac:dyDescent="0.2">
      <c r="A1669" s="203"/>
      <c r="B1669" s="213"/>
      <c r="C1669" s="217"/>
      <c r="D1669" s="200"/>
      <c r="E1669" s="201"/>
      <c r="F1669" s="204"/>
      <c r="G1669" s="205"/>
    </row>
    <row r="1670" spans="1:12" s="120" customFormat="1" x14ac:dyDescent="0.25">
      <c r="A1670" s="188"/>
      <c r="B1670" s="177" t="s">
        <v>694</v>
      </c>
      <c r="C1670" s="6"/>
      <c r="D1670" s="172"/>
      <c r="E1670" s="76"/>
      <c r="F1670" s="74"/>
      <c r="G1670" s="193"/>
      <c r="H1670" s="187"/>
      <c r="K1670" s="4"/>
      <c r="L1670" s="4"/>
    </row>
    <row r="1671" spans="1:12" s="120" customFormat="1" x14ac:dyDescent="0.25">
      <c r="A1671" s="188"/>
      <c r="B1671" s="177"/>
      <c r="C1671" s="6"/>
      <c r="D1671" s="172"/>
      <c r="E1671" s="76"/>
      <c r="F1671" s="74"/>
      <c r="G1671" s="193"/>
      <c r="H1671" s="187"/>
      <c r="K1671" s="4"/>
      <c r="L1671" s="4"/>
    </row>
    <row r="1672" spans="1:12" s="120" customFormat="1" x14ac:dyDescent="0.25">
      <c r="A1672" s="188"/>
      <c r="B1672" s="177" t="s">
        <v>635</v>
      </c>
      <c r="C1672" s="6"/>
      <c r="D1672" s="172"/>
      <c r="E1672" s="76"/>
      <c r="F1672" s="74"/>
      <c r="G1672" s="193"/>
      <c r="H1672" s="187"/>
      <c r="K1672" s="4"/>
      <c r="L1672" s="4"/>
    </row>
    <row r="1673" spans="1:12" s="120" customFormat="1" x14ac:dyDescent="0.25">
      <c r="A1673" s="188"/>
      <c r="B1673" s="177"/>
      <c r="C1673" s="6"/>
      <c r="D1673" s="172"/>
      <c r="E1673" s="76"/>
      <c r="F1673" s="74"/>
      <c r="G1673" s="193"/>
      <c r="H1673" s="187"/>
      <c r="K1673" s="4"/>
      <c r="L1673" s="4"/>
    </row>
    <row r="1674" spans="1:12" s="120" customFormat="1" x14ac:dyDescent="0.25">
      <c r="A1674" s="188" t="s">
        <v>13</v>
      </c>
      <c r="B1674" s="177" t="s">
        <v>695</v>
      </c>
      <c r="C1674" s="6"/>
      <c r="D1674" s="172"/>
      <c r="E1674" s="76"/>
      <c r="F1674" s="74"/>
      <c r="G1674" s="193"/>
      <c r="H1674" s="187"/>
      <c r="K1674" s="4"/>
      <c r="L1674" s="4"/>
    </row>
    <row r="1675" spans="1:12" s="202" customFormat="1" x14ac:dyDescent="0.25">
      <c r="A1675" s="189" t="s">
        <v>15</v>
      </c>
      <c r="B1675" s="207" t="s">
        <v>637</v>
      </c>
      <c r="C1675" s="217">
        <v>1</v>
      </c>
      <c r="D1675" s="200" t="s">
        <v>483</v>
      </c>
      <c r="E1675" s="201"/>
      <c r="F1675" s="52">
        <f t="shared" ref="F1675:F1679" si="182">C1675*E1675</f>
        <v>0</v>
      </c>
      <c r="G1675" s="205"/>
    </row>
    <row r="1676" spans="1:12" s="202" customFormat="1" x14ac:dyDescent="0.25">
      <c r="A1676" s="189" t="s">
        <v>18</v>
      </c>
      <c r="B1676" s="207" t="s">
        <v>638</v>
      </c>
      <c r="C1676" s="217">
        <v>4</v>
      </c>
      <c r="D1676" s="200" t="s">
        <v>483</v>
      </c>
      <c r="E1676" s="201"/>
      <c r="F1676" s="52">
        <f t="shared" si="182"/>
        <v>0</v>
      </c>
      <c r="G1676" s="205"/>
    </row>
    <row r="1677" spans="1:12" s="202" customFormat="1" x14ac:dyDescent="0.25">
      <c r="A1677" s="189" t="s">
        <v>21</v>
      </c>
      <c r="B1677" s="207" t="s">
        <v>639</v>
      </c>
      <c r="C1677" s="217">
        <v>4</v>
      </c>
      <c r="D1677" s="200" t="s">
        <v>483</v>
      </c>
      <c r="E1677" s="201"/>
      <c r="F1677" s="52">
        <f t="shared" si="182"/>
        <v>0</v>
      </c>
      <c r="G1677" s="205"/>
    </row>
    <row r="1678" spans="1:12" s="202" customFormat="1" x14ac:dyDescent="0.25">
      <c r="A1678" s="189" t="s">
        <v>23</v>
      </c>
      <c r="B1678" s="207" t="s">
        <v>640</v>
      </c>
      <c r="C1678" s="217">
        <f>C1677*2</f>
        <v>8</v>
      </c>
      <c r="D1678" s="200" t="s">
        <v>483</v>
      </c>
      <c r="E1678" s="201"/>
      <c r="F1678" s="52">
        <f t="shared" si="182"/>
        <v>0</v>
      </c>
      <c r="G1678" s="205"/>
    </row>
    <row r="1679" spans="1:12" s="202" customFormat="1" x14ac:dyDescent="0.25">
      <c r="A1679" s="189" t="s">
        <v>26</v>
      </c>
      <c r="B1679" s="207" t="s">
        <v>641</v>
      </c>
      <c r="C1679" s="217">
        <f>C1678</f>
        <v>8</v>
      </c>
      <c r="D1679" s="200" t="s">
        <v>483</v>
      </c>
      <c r="E1679" s="201"/>
      <c r="F1679" s="52">
        <f t="shared" si="182"/>
        <v>0</v>
      </c>
      <c r="G1679" s="132">
        <f>SUM(F1675:F1679)</f>
        <v>0</v>
      </c>
    </row>
    <row r="1680" spans="1:12" s="202" customFormat="1" ht="14.25" x14ac:dyDescent="0.2">
      <c r="A1680" s="216"/>
      <c r="B1680" s="327" t="s">
        <v>696</v>
      </c>
      <c r="C1680" s="327"/>
      <c r="D1680" s="327"/>
      <c r="E1680" s="327"/>
      <c r="F1680" s="212"/>
      <c r="G1680" s="60">
        <f>G1679*5</f>
        <v>0</v>
      </c>
    </row>
    <row r="1681" spans="1:12" s="202" customFormat="1" ht="12.75" x14ac:dyDescent="0.2">
      <c r="A1681" s="203"/>
      <c r="B1681" s="219"/>
      <c r="C1681" s="220"/>
      <c r="D1681" s="200"/>
      <c r="E1681" s="201"/>
      <c r="F1681" s="204"/>
      <c r="G1681" s="205"/>
    </row>
    <row r="1682" spans="1:12" s="120" customFormat="1" x14ac:dyDescent="0.25">
      <c r="A1682" s="188" t="s">
        <v>43</v>
      </c>
      <c r="B1682" s="177" t="s">
        <v>697</v>
      </c>
      <c r="C1682" s="6"/>
      <c r="D1682" s="172"/>
      <c r="E1682" s="76"/>
      <c r="F1682" s="74"/>
      <c r="G1682" s="193"/>
      <c r="H1682" s="187"/>
      <c r="K1682" s="4"/>
      <c r="L1682" s="4"/>
    </row>
    <row r="1683" spans="1:12" s="202" customFormat="1" x14ac:dyDescent="0.25">
      <c r="A1683" s="189" t="s">
        <v>15</v>
      </c>
      <c r="B1683" s="207" t="s">
        <v>646</v>
      </c>
      <c r="C1683" s="217">
        <v>2</v>
      </c>
      <c r="D1683" s="200" t="s">
        <v>483</v>
      </c>
      <c r="E1683" s="201"/>
      <c r="F1683" s="52">
        <f t="shared" ref="F1683:F1685" si="183">C1683*E1683</f>
        <v>0</v>
      </c>
      <c r="G1683" s="205"/>
    </row>
    <row r="1684" spans="1:12" s="202" customFormat="1" x14ac:dyDescent="0.25">
      <c r="A1684" s="189" t="s">
        <v>18</v>
      </c>
      <c r="B1684" s="207" t="s">
        <v>647</v>
      </c>
      <c r="C1684" s="217">
        <v>4</v>
      </c>
      <c r="D1684" s="200" t="s">
        <v>483</v>
      </c>
      <c r="E1684" s="201"/>
      <c r="F1684" s="52">
        <f t="shared" si="183"/>
        <v>0</v>
      </c>
      <c r="G1684" s="205"/>
    </row>
    <row r="1685" spans="1:12" s="202" customFormat="1" x14ac:dyDescent="0.25">
      <c r="A1685" s="189" t="s">
        <v>21</v>
      </c>
      <c r="B1685" s="207" t="s">
        <v>548</v>
      </c>
      <c r="C1685" s="217">
        <f>C1684</f>
        <v>4</v>
      </c>
      <c r="D1685" s="200" t="s">
        <v>483</v>
      </c>
      <c r="E1685" s="201"/>
      <c r="F1685" s="52">
        <f t="shared" si="183"/>
        <v>0</v>
      </c>
      <c r="G1685" s="132">
        <f>SUM(F1683:F1685)</f>
        <v>0</v>
      </c>
    </row>
    <row r="1686" spans="1:12" s="202" customFormat="1" ht="14.25" x14ac:dyDescent="0.2">
      <c r="A1686" s="216"/>
      <c r="B1686" s="327" t="s">
        <v>698</v>
      </c>
      <c r="C1686" s="327"/>
      <c r="D1686" s="327"/>
      <c r="E1686" s="327"/>
      <c r="F1686" s="212"/>
      <c r="G1686" s="60">
        <f>G1685*5</f>
        <v>0</v>
      </c>
    </row>
    <row r="1687" spans="1:12" s="202" customFormat="1" ht="12.75" x14ac:dyDescent="0.2">
      <c r="A1687" s="203"/>
      <c r="B1687" s="215"/>
      <c r="C1687" s="209"/>
      <c r="D1687" s="200"/>
      <c r="E1687" s="201"/>
      <c r="F1687" s="204"/>
      <c r="G1687" s="205"/>
    </row>
    <row r="1688" spans="1:12" s="120" customFormat="1" x14ac:dyDescent="0.25">
      <c r="A1688" s="188" t="s">
        <v>133</v>
      </c>
      <c r="B1688" s="177" t="s">
        <v>699</v>
      </c>
      <c r="C1688" s="6"/>
      <c r="D1688" s="172"/>
      <c r="E1688" s="76"/>
      <c r="F1688" s="74"/>
      <c r="G1688" s="193"/>
      <c r="H1688" s="187"/>
      <c r="K1688" s="4"/>
      <c r="L1688" s="4"/>
    </row>
    <row r="1689" spans="1:12" s="202" customFormat="1" x14ac:dyDescent="0.25">
      <c r="A1689" s="189" t="s">
        <v>15</v>
      </c>
      <c r="B1689" s="198" t="s">
        <v>673</v>
      </c>
      <c r="C1689" s="217">
        <v>2</v>
      </c>
      <c r="D1689" s="200" t="s">
        <v>483</v>
      </c>
      <c r="E1689" s="201"/>
      <c r="F1689" s="52">
        <f t="shared" ref="F1689:F1693" si="184">C1689*E1689</f>
        <v>0</v>
      </c>
      <c r="G1689" s="205"/>
    </row>
    <row r="1690" spans="1:12" s="202" customFormat="1" x14ac:dyDescent="0.25">
      <c r="A1690" s="203"/>
      <c r="B1690" s="198" t="s">
        <v>700</v>
      </c>
      <c r="C1690" s="217">
        <v>4</v>
      </c>
      <c r="D1690" s="200" t="s">
        <v>483</v>
      </c>
      <c r="E1690" s="201"/>
      <c r="F1690" s="52">
        <f t="shared" si="184"/>
        <v>0</v>
      </c>
      <c r="G1690" s="205"/>
    </row>
    <row r="1691" spans="1:12" s="202" customFormat="1" x14ac:dyDescent="0.25">
      <c r="A1691" s="210"/>
      <c r="B1691" s="198" t="s">
        <v>675</v>
      </c>
      <c r="C1691" s="217">
        <v>4</v>
      </c>
      <c r="D1691" s="200" t="s">
        <v>483</v>
      </c>
      <c r="E1691" s="201"/>
      <c r="F1691" s="52">
        <f t="shared" si="184"/>
        <v>0</v>
      </c>
      <c r="G1691" s="205"/>
    </row>
    <row r="1692" spans="1:12" s="202" customFormat="1" x14ac:dyDescent="0.25">
      <c r="A1692" s="216"/>
      <c r="B1692" s="198" t="s">
        <v>701</v>
      </c>
      <c r="C1692" s="217">
        <f>2*C1690</f>
        <v>8</v>
      </c>
      <c r="D1692" s="200" t="s">
        <v>483</v>
      </c>
      <c r="E1692" s="201"/>
      <c r="F1692" s="52">
        <f t="shared" si="184"/>
        <v>0</v>
      </c>
      <c r="G1692" s="205"/>
    </row>
    <row r="1693" spans="1:12" s="202" customFormat="1" x14ac:dyDescent="0.25">
      <c r="A1693" s="203"/>
      <c r="B1693" s="198" t="s">
        <v>702</v>
      </c>
      <c r="C1693" s="217">
        <f>2*C1691</f>
        <v>8</v>
      </c>
      <c r="D1693" s="200" t="s">
        <v>483</v>
      </c>
      <c r="E1693" s="201"/>
      <c r="F1693" s="52">
        <f t="shared" si="184"/>
        <v>0</v>
      </c>
      <c r="G1693" s="132">
        <f>SUM(F1689:F1693)</f>
        <v>0</v>
      </c>
    </row>
    <row r="1694" spans="1:12" s="202" customFormat="1" ht="14.25" x14ac:dyDescent="0.2">
      <c r="A1694" s="216"/>
      <c r="B1694" s="327" t="s">
        <v>703</v>
      </c>
      <c r="C1694" s="327"/>
      <c r="D1694" s="327"/>
      <c r="E1694" s="327"/>
      <c r="F1694" s="212"/>
      <c r="G1694" s="60">
        <f>G1693*26</f>
        <v>0</v>
      </c>
    </row>
    <row r="1695" spans="1:12" s="202" customFormat="1" ht="12.75" x14ac:dyDescent="0.2">
      <c r="A1695" s="216"/>
      <c r="B1695" s="207"/>
      <c r="C1695" s="217"/>
      <c r="D1695" s="200"/>
      <c r="E1695" s="205"/>
      <c r="F1695" s="212"/>
      <c r="G1695" s="205"/>
    </row>
    <row r="1696" spans="1:12" s="120" customFormat="1" x14ac:dyDescent="0.25">
      <c r="A1696" s="188" t="s">
        <v>141</v>
      </c>
      <c r="B1696" s="177" t="s">
        <v>704</v>
      </c>
      <c r="C1696" s="6"/>
      <c r="D1696" s="172"/>
      <c r="E1696" s="76"/>
      <c r="F1696" s="74"/>
      <c r="G1696" s="193"/>
      <c r="H1696" s="187"/>
      <c r="K1696" s="4"/>
      <c r="L1696" s="4"/>
    </row>
    <row r="1697" spans="1:12" s="202" customFormat="1" x14ac:dyDescent="0.25">
      <c r="A1697" s="189" t="s">
        <v>15</v>
      </c>
      <c r="B1697" s="207" t="s">
        <v>705</v>
      </c>
      <c r="C1697" s="217">
        <v>5</v>
      </c>
      <c r="D1697" s="200" t="s">
        <v>483</v>
      </c>
      <c r="E1697" s="201"/>
      <c r="F1697" s="52">
        <f t="shared" ref="F1697" si="185">C1697*E1697</f>
        <v>0</v>
      </c>
      <c r="G1697" s="132">
        <f>SUM(F1697)</f>
        <v>0</v>
      </c>
    </row>
    <row r="1698" spans="1:12" s="202" customFormat="1" ht="12.75" x14ac:dyDescent="0.2">
      <c r="A1698" s="216"/>
      <c r="B1698" s="215"/>
      <c r="C1698" s="209"/>
      <c r="D1698" s="200"/>
      <c r="E1698" s="212"/>
      <c r="F1698" s="212"/>
      <c r="G1698" s="205"/>
    </row>
    <row r="1699" spans="1:12" s="120" customFormat="1" x14ac:dyDescent="0.25">
      <c r="A1699" s="188" t="s">
        <v>153</v>
      </c>
      <c r="B1699" s="177" t="s">
        <v>654</v>
      </c>
      <c r="C1699" s="6"/>
      <c r="D1699" s="172"/>
      <c r="E1699" s="76"/>
      <c r="F1699" s="74"/>
      <c r="G1699" s="193"/>
      <c r="H1699" s="187"/>
      <c r="K1699" s="4"/>
      <c r="L1699" s="4"/>
    </row>
    <row r="1700" spans="1:12" s="202" customFormat="1" x14ac:dyDescent="0.25">
      <c r="A1700" s="189" t="s">
        <v>15</v>
      </c>
      <c r="B1700" s="207" t="s">
        <v>706</v>
      </c>
      <c r="C1700" s="217">
        <v>6</v>
      </c>
      <c r="D1700" s="200" t="s">
        <v>483</v>
      </c>
      <c r="E1700" s="201"/>
      <c r="F1700" s="52">
        <f t="shared" ref="F1700" si="186">C1700*E1700</f>
        <v>0</v>
      </c>
      <c r="G1700" s="132">
        <f>SUM(F1700)</f>
        <v>0</v>
      </c>
    </row>
    <row r="1701" spans="1:12" s="202" customFormat="1" ht="12.75" x14ac:dyDescent="0.2">
      <c r="A1701" s="203"/>
      <c r="B1701" s="215"/>
      <c r="C1701" s="209"/>
      <c r="D1701" s="200"/>
      <c r="E1701" s="212"/>
      <c r="F1701" s="212"/>
      <c r="G1701" s="205"/>
    </row>
    <row r="1702" spans="1:12" s="120" customFormat="1" x14ac:dyDescent="0.25">
      <c r="A1702" s="188" t="s">
        <v>158</v>
      </c>
      <c r="B1702" s="177" t="s">
        <v>658</v>
      </c>
      <c r="C1702" s="6"/>
      <c r="D1702" s="172"/>
      <c r="E1702" s="76"/>
      <c r="F1702" s="74"/>
      <c r="G1702" s="193"/>
      <c r="H1702" s="187"/>
      <c r="K1702" s="4"/>
      <c r="L1702" s="4"/>
    </row>
    <row r="1703" spans="1:12" s="202" customFormat="1" x14ac:dyDescent="0.25">
      <c r="A1703" s="189" t="s">
        <v>15</v>
      </c>
      <c r="B1703" s="213" t="s">
        <v>707</v>
      </c>
      <c r="C1703" s="217">
        <v>7</v>
      </c>
      <c r="D1703" s="200" t="s">
        <v>483</v>
      </c>
      <c r="E1703" s="201"/>
      <c r="F1703" s="52">
        <f t="shared" ref="F1703:F1708" si="187">C1703*E1703</f>
        <v>0</v>
      </c>
      <c r="G1703" s="205"/>
    </row>
    <row r="1704" spans="1:12" s="202" customFormat="1" x14ac:dyDescent="0.25">
      <c r="A1704" s="203"/>
      <c r="B1704" s="213" t="s">
        <v>708</v>
      </c>
      <c r="C1704" s="217">
        <v>7</v>
      </c>
      <c r="D1704" s="200" t="s">
        <v>483</v>
      </c>
      <c r="E1704" s="201"/>
      <c r="F1704" s="52">
        <f t="shared" si="187"/>
        <v>0</v>
      </c>
      <c r="G1704" s="205"/>
    </row>
    <row r="1705" spans="1:12" s="202" customFormat="1" x14ac:dyDescent="0.25">
      <c r="A1705" s="203"/>
      <c r="B1705" s="213" t="s">
        <v>709</v>
      </c>
      <c r="C1705" s="217">
        <v>7</v>
      </c>
      <c r="D1705" s="200" t="s">
        <v>483</v>
      </c>
      <c r="E1705" s="201"/>
      <c r="F1705" s="52">
        <f t="shared" si="187"/>
        <v>0</v>
      </c>
      <c r="G1705" s="205"/>
    </row>
    <row r="1706" spans="1:12" s="202" customFormat="1" x14ac:dyDescent="0.25">
      <c r="A1706" s="203"/>
      <c r="B1706" s="213" t="s">
        <v>710</v>
      </c>
      <c r="C1706" s="217">
        <v>7</v>
      </c>
      <c r="D1706" s="200" t="s">
        <v>483</v>
      </c>
      <c r="E1706" s="201"/>
      <c r="F1706" s="52">
        <f t="shared" si="187"/>
        <v>0</v>
      </c>
      <c r="G1706" s="205"/>
    </row>
    <row r="1707" spans="1:12" s="202" customFormat="1" x14ac:dyDescent="0.25">
      <c r="A1707" s="210"/>
      <c r="B1707" s="213" t="s">
        <v>711</v>
      </c>
      <c r="C1707" s="217">
        <v>7</v>
      </c>
      <c r="D1707" s="200" t="s">
        <v>483</v>
      </c>
      <c r="E1707" s="201"/>
      <c r="F1707" s="52">
        <f t="shared" si="187"/>
        <v>0</v>
      </c>
      <c r="G1707" s="205"/>
    </row>
    <row r="1708" spans="1:12" s="202" customFormat="1" x14ac:dyDescent="0.25">
      <c r="A1708" s="203"/>
      <c r="B1708" s="213" t="s">
        <v>664</v>
      </c>
      <c r="C1708" s="217">
        <v>623</v>
      </c>
      <c r="D1708" s="200" t="s">
        <v>483</v>
      </c>
      <c r="E1708" s="201"/>
      <c r="F1708" s="52">
        <f t="shared" si="187"/>
        <v>0</v>
      </c>
      <c r="G1708" s="132">
        <f>SUM(F1703:F1708)</f>
        <v>0</v>
      </c>
    </row>
    <row r="1709" spans="1:12" s="202" customFormat="1" ht="12.75" x14ac:dyDescent="0.2">
      <c r="A1709" s="203"/>
      <c r="B1709" s="215"/>
      <c r="C1709" s="209"/>
      <c r="D1709" s="200"/>
      <c r="E1709" s="212"/>
      <c r="F1709" s="212"/>
      <c r="G1709" s="205"/>
    </row>
    <row r="1710" spans="1:12" s="120" customFormat="1" x14ac:dyDescent="0.25">
      <c r="A1710" s="188" t="s">
        <v>162</v>
      </c>
      <c r="B1710" s="177" t="s">
        <v>565</v>
      </c>
      <c r="C1710" s="6"/>
      <c r="D1710" s="172"/>
      <c r="E1710" s="76"/>
      <c r="F1710" s="74"/>
      <c r="G1710" s="193"/>
      <c r="H1710" s="187"/>
      <c r="K1710" s="4"/>
      <c r="L1710" s="4"/>
    </row>
    <row r="1711" spans="1:12" s="202" customFormat="1" x14ac:dyDescent="0.25">
      <c r="A1711" s="189" t="s">
        <v>15</v>
      </c>
      <c r="B1711" s="207" t="s">
        <v>691</v>
      </c>
      <c r="C1711" s="222">
        <f>(3.94)*(24.603)</f>
        <v>96.935820000000007</v>
      </c>
      <c r="D1711" s="200" t="s">
        <v>25</v>
      </c>
      <c r="E1711" s="201"/>
      <c r="F1711" s="52">
        <f t="shared" ref="F1711:F1712" si="188">C1711*E1711</f>
        <v>0</v>
      </c>
      <c r="G1711" s="205"/>
    </row>
    <row r="1712" spans="1:12" s="202" customFormat="1" x14ac:dyDescent="0.25">
      <c r="A1712" s="203"/>
      <c r="B1712" s="207" t="s">
        <v>569</v>
      </c>
      <c r="C1712" s="222">
        <f>24.603*2+3.94*2</f>
        <v>57.086000000000006</v>
      </c>
      <c r="D1712" s="200" t="s">
        <v>20</v>
      </c>
      <c r="E1712" s="201"/>
      <c r="F1712" s="52">
        <f t="shared" si="188"/>
        <v>0</v>
      </c>
      <c r="G1712" s="132">
        <f>SUM(F1711:F1712)</f>
        <v>0</v>
      </c>
    </row>
    <row r="1713" spans="1:12" s="202" customFormat="1" x14ac:dyDescent="0.25">
      <c r="A1713" s="203"/>
      <c r="B1713" s="207"/>
      <c r="C1713" s="222"/>
      <c r="D1713" s="200"/>
      <c r="E1713" s="201"/>
      <c r="F1713" s="52"/>
      <c r="G1713" s="132"/>
    </row>
    <row r="1714" spans="1:12" s="202" customFormat="1" ht="14.25" x14ac:dyDescent="0.2">
      <c r="A1714" s="203"/>
      <c r="B1714" s="327" t="s">
        <v>667</v>
      </c>
      <c r="C1714" s="327"/>
      <c r="D1714" s="327"/>
      <c r="E1714" s="327"/>
      <c r="F1714" s="212" t="s">
        <v>36</v>
      </c>
      <c r="G1714" s="60">
        <f>G1712+G1708+G1700+G1697+G1694+G1686+G1680</f>
        <v>0</v>
      </c>
    </row>
    <row r="1715" spans="1:12" s="202" customFormat="1" ht="12.75" x14ac:dyDescent="0.2">
      <c r="A1715" s="203"/>
      <c r="B1715" s="215"/>
      <c r="C1715" s="209"/>
      <c r="D1715" s="200"/>
      <c r="E1715" s="201"/>
      <c r="F1715" s="204"/>
      <c r="G1715" s="205"/>
    </row>
    <row r="1716" spans="1:12" s="120" customFormat="1" x14ac:dyDescent="0.25">
      <c r="A1716" s="188"/>
      <c r="B1716" s="177" t="s">
        <v>668</v>
      </c>
      <c r="C1716" s="6"/>
      <c r="D1716" s="172"/>
      <c r="E1716" s="76"/>
      <c r="F1716" s="74"/>
      <c r="G1716" s="193"/>
      <c r="H1716" s="187"/>
      <c r="K1716" s="4"/>
      <c r="L1716" s="4"/>
    </row>
    <row r="1717" spans="1:12" s="120" customFormat="1" x14ac:dyDescent="0.25">
      <c r="A1717" s="188"/>
      <c r="B1717" s="177"/>
      <c r="C1717" s="6"/>
      <c r="D1717" s="172"/>
      <c r="E1717" s="76"/>
      <c r="F1717" s="74"/>
      <c r="G1717" s="193"/>
      <c r="H1717" s="187"/>
      <c r="K1717" s="4"/>
      <c r="L1717" s="4"/>
    </row>
    <row r="1718" spans="1:12" s="120" customFormat="1" x14ac:dyDescent="0.25">
      <c r="A1718" s="188" t="s">
        <v>13</v>
      </c>
      <c r="B1718" s="177" t="s">
        <v>712</v>
      </c>
      <c r="C1718" s="6"/>
      <c r="D1718" s="172"/>
      <c r="E1718" s="76"/>
      <c r="F1718" s="74"/>
      <c r="G1718" s="193"/>
      <c r="H1718" s="187"/>
      <c r="K1718" s="4"/>
      <c r="L1718" s="4"/>
    </row>
    <row r="1719" spans="1:12" s="202" customFormat="1" x14ac:dyDescent="0.25">
      <c r="A1719" s="189" t="s">
        <v>15</v>
      </c>
      <c r="B1719" s="213" t="s">
        <v>637</v>
      </c>
      <c r="C1719" s="217">
        <v>1</v>
      </c>
      <c r="D1719" s="200" t="s">
        <v>483</v>
      </c>
      <c r="E1719" s="201"/>
      <c r="F1719" s="52">
        <f t="shared" ref="F1719:F1723" si="189">C1719*E1719</f>
        <v>0</v>
      </c>
      <c r="G1719" s="205"/>
    </row>
    <row r="1720" spans="1:12" s="202" customFormat="1" x14ac:dyDescent="0.25">
      <c r="A1720" s="189" t="s">
        <v>18</v>
      </c>
      <c r="B1720" s="207" t="s">
        <v>638</v>
      </c>
      <c r="C1720" s="217">
        <v>4</v>
      </c>
      <c r="D1720" s="200" t="s">
        <v>483</v>
      </c>
      <c r="E1720" s="201"/>
      <c r="F1720" s="52">
        <f t="shared" si="189"/>
        <v>0</v>
      </c>
      <c r="G1720" s="205"/>
    </row>
    <row r="1721" spans="1:12" s="202" customFormat="1" x14ac:dyDescent="0.25">
      <c r="A1721" s="189" t="s">
        <v>21</v>
      </c>
      <c r="B1721" s="207" t="s">
        <v>639</v>
      </c>
      <c r="C1721" s="217">
        <v>4</v>
      </c>
      <c r="D1721" s="200" t="s">
        <v>483</v>
      </c>
      <c r="E1721" s="201"/>
      <c r="F1721" s="52">
        <f t="shared" si="189"/>
        <v>0</v>
      </c>
      <c r="G1721" s="205"/>
    </row>
    <row r="1722" spans="1:12" s="202" customFormat="1" x14ac:dyDescent="0.25">
      <c r="A1722" s="189" t="s">
        <v>23</v>
      </c>
      <c r="B1722" s="207" t="s">
        <v>640</v>
      </c>
      <c r="C1722" s="217">
        <f>C1721*2</f>
        <v>8</v>
      </c>
      <c r="D1722" s="200" t="s">
        <v>483</v>
      </c>
      <c r="E1722" s="201"/>
      <c r="F1722" s="52">
        <f t="shared" si="189"/>
        <v>0</v>
      </c>
      <c r="G1722" s="205"/>
    </row>
    <row r="1723" spans="1:12" s="202" customFormat="1" x14ac:dyDescent="0.25">
      <c r="A1723" s="189" t="s">
        <v>26</v>
      </c>
      <c r="B1723" s="207" t="s">
        <v>641</v>
      </c>
      <c r="C1723" s="217">
        <f>C1722</f>
        <v>8</v>
      </c>
      <c r="D1723" s="200" t="s">
        <v>483</v>
      </c>
      <c r="E1723" s="201"/>
      <c r="F1723" s="52">
        <f t="shared" si="189"/>
        <v>0</v>
      </c>
      <c r="G1723" s="132">
        <f>SUM(F1719:F1723)</f>
        <v>0</v>
      </c>
    </row>
    <row r="1724" spans="1:12" s="202" customFormat="1" ht="14.25" x14ac:dyDescent="0.2">
      <c r="A1724" s="203"/>
      <c r="B1724" s="327" t="s">
        <v>713</v>
      </c>
      <c r="C1724" s="327"/>
      <c r="D1724" s="327"/>
      <c r="E1724" s="327"/>
      <c r="F1724" s="212"/>
      <c r="G1724" s="60">
        <f>G1723*6</f>
        <v>0</v>
      </c>
    </row>
    <row r="1725" spans="1:12" s="202" customFormat="1" ht="12.75" x14ac:dyDescent="0.2">
      <c r="A1725" s="203"/>
      <c r="B1725" s="207"/>
      <c r="C1725" s="217"/>
      <c r="D1725" s="200"/>
      <c r="E1725" s="201"/>
      <c r="F1725" s="204"/>
      <c r="G1725" s="205"/>
    </row>
    <row r="1726" spans="1:12" s="120" customFormat="1" x14ac:dyDescent="0.25">
      <c r="A1726" s="188" t="s">
        <v>43</v>
      </c>
      <c r="B1726" s="177" t="s">
        <v>714</v>
      </c>
      <c r="C1726" s="6"/>
      <c r="D1726" s="172"/>
      <c r="E1726" s="76"/>
      <c r="F1726" s="74"/>
      <c r="G1726" s="193"/>
      <c r="H1726" s="187"/>
      <c r="K1726" s="4"/>
      <c r="L1726" s="4"/>
    </row>
    <row r="1727" spans="1:12" s="202" customFormat="1" x14ac:dyDescent="0.25">
      <c r="A1727" s="189" t="s">
        <v>15</v>
      </c>
      <c r="B1727" s="207" t="s">
        <v>715</v>
      </c>
      <c r="C1727" s="217">
        <v>6</v>
      </c>
      <c r="D1727" s="200" t="s">
        <v>483</v>
      </c>
      <c r="E1727" s="201"/>
      <c r="F1727" s="52">
        <f t="shared" ref="F1727" si="190">C1727*E1727</f>
        <v>0</v>
      </c>
      <c r="G1727" s="132">
        <f>SUM(F1727)</f>
        <v>0</v>
      </c>
    </row>
    <row r="1728" spans="1:12" s="202" customFormat="1" ht="12.75" x14ac:dyDescent="0.2">
      <c r="A1728" s="216"/>
      <c r="B1728" s="215"/>
      <c r="C1728" s="209"/>
      <c r="D1728" s="200"/>
      <c r="E1728" s="212"/>
      <c r="F1728" s="212"/>
      <c r="G1728" s="205"/>
    </row>
    <row r="1729" spans="1:12" s="120" customFormat="1" x14ac:dyDescent="0.25">
      <c r="A1729" s="188" t="s">
        <v>133</v>
      </c>
      <c r="B1729" s="177" t="s">
        <v>654</v>
      </c>
      <c r="C1729" s="6"/>
      <c r="D1729" s="172"/>
      <c r="E1729" s="76"/>
      <c r="F1729" s="74"/>
      <c r="G1729" s="193"/>
      <c r="H1729" s="187"/>
      <c r="K1729" s="4"/>
      <c r="L1729" s="4"/>
    </row>
    <row r="1730" spans="1:12" s="202" customFormat="1" x14ac:dyDescent="0.25">
      <c r="A1730" s="189" t="s">
        <v>15</v>
      </c>
      <c r="B1730" s="207" t="s">
        <v>716</v>
      </c>
      <c r="C1730" s="217">
        <v>3</v>
      </c>
      <c r="D1730" s="200" t="s">
        <v>483</v>
      </c>
      <c r="E1730" s="201"/>
      <c r="F1730" s="52">
        <f t="shared" ref="F1730:F1731" si="191">C1730*E1730</f>
        <v>0</v>
      </c>
      <c r="G1730" s="205"/>
    </row>
    <row r="1731" spans="1:12" s="202" customFormat="1" x14ac:dyDescent="0.25">
      <c r="A1731" s="189" t="s">
        <v>18</v>
      </c>
      <c r="B1731" s="207" t="s">
        <v>717</v>
      </c>
      <c r="C1731" s="217">
        <v>6</v>
      </c>
      <c r="D1731" s="200" t="s">
        <v>483</v>
      </c>
      <c r="E1731" s="201"/>
      <c r="F1731" s="52">
        <f t="shared" si="191"/>
        <v>0</v>
      </c>
      <c r="G1731" s="132">
        <f>SUM(F1730:F1731)</f>
        <v>0</v>
      </c>
    </row>
    <row r="1732" spans="1:12" s="202" customFormat="1" ht="12.75" x14ac:dyDescent="0.2">
      <c r="A1732" s="203"/>
      <c r="B1732" s="215"/>
      <c r="C1732" s="209"/>
      <c r="D1732" s="200"/>
      <c r="E1732" s="212"/>
      <c r="F1732" s="212"/>
      <c r="G1732" s="205"/>
    </row>
    <row r="1733" spans="1:12" s="120" customFormat="1" x14ac:dyDescent="0.25">
      <c r="A1733" s="188" t="s">
        <v>141</v>
      </c>
      <c r="B1733" s="177" t="s">
        <v>658</v>
      </c>
      <c r="C1733" s="6"/>
      <c r="D1733" s="172"/>
      <c r="E1733" s="76"/>
      <c r="F1733" s="74"/>
      <c r="G1733" s="193"/>
      <c r="H1733" s="187"/>
      <c r="K1733" s="4"/>
      <c r="L1733" s="4"/>
    </row>
    <row r="1734" spans="1:12" s="202" customFormat="1" x14ac:dyDescent="0.25">
      <c r="A1734" s="189" t="s">
        <v>15</v>
      </c>
      <c r="B1734" s="213" t="s">
        <v>718</v>
      </c>
      <c r="C1734" s="217">
        <v>8</v>
      </c>
      <c r="D1734" s="200" t="s">
        <v>483</v>
      </c>
      <c r="E1734" s="201"/>
      <c r="F1734" s="52">
        <f t="shared" ref="F1734:F1737" si="192">C1734*E1734</f>
        <v>0</v>
      </c>
      <c r="G1734" s="205"/>
    </row>
    <row r="1735" spans="1:12" s="202" customFormat="1" x14ac:dyDescent="0.25">
      <c r="A1735" s="189" t="s">
        <v>18</v>
      </c>
      <c r="B1735" s="213" t="s">
        <v>719</v>
      </c>
      <c r="C1735" s="217">
        <v>8</v>
      </c>
      <c r="D1735" s="200" t="s">
        <v>483</v>
      </c>
      <c r="E1735" s="201"/>
      <c r="F1735" s="52">
        <f t="shared" si="192"/>
        <v>0</v>
      </c>
      <c r="G1735" s="205"/>
    </row>
    <row r="1736" spans="1:12" s="202" customFormat="1" x14ac:dyDescent="0.25">
      <c r="A1736" s="189" t="s">
        <v>21</v>
      </c>
      <c r="B1736" s="213" t="s">
        <v>720</v>
      </c>
      <c r="C1736" s="217">
        <v>8</v>
      </c>
      <c r="D1736" s="200" t="s">
        <v>483</v>
      </c>
      <c r="E1736" s="201"/>
      <c r="F1736" s="52">
        <f t="shared" si="192"/>
        <v>0</v>
      </c>
      <c r="G1736" s="205"/>
    </row>
    <row r="1737" spans="1:12" s="202" customFormat="1" x14ac:dyDescent="0.25">
      <c r="A1737" s="189" t="s">
        <v>23</v>
      </c>
      <c r="B1737" s="213" t="s">
        <v>664</v>
      </c>
      <c r="C1737" s="217">
        <v>264</v>
      </c>
      <c r="D1737" s="200" t="s">
        <v>483</v>
      </c>
      <c r="E1737" s="201"/>
      <c r="F1737" s="52">
        <f t="shared" si="192"/>
        <v>0</v>
      </c>
      <c r="G1737" s="132">
        <f>SUM(F1734:F1737)</f>
        <v>0</v>
      </c>
    </row>
    <row r="1738" spans="1:12" s="202" customFormat="1" ht="12.75" x14ac:dyDescent="0.2">
      <c r="A1738" s="203"/>
      <c r="B1738" s="206"/>
      <c r="C1738" s="217"/>
      <c r="D1738" s="200"/>
      <c r="E1738" s="212"/>
      <c r="F1738" s="212"/>
      <c r="G1738" s="205"/>
    </row>
    <row r="1739" spans="1:12" s="120" customFormat="1" x14ac:dyDescent="0.25">
      <c r="A1739" s="188" t="s">
        <v>153</v>
      </c>
      <c r="B1739" s="177" t="s">
        <v>565</v>
      </c>
      <c r="C1739" s="6"/>
      <c r="D1739" s="172"/>
      <c r="E1739" s="76"/>
      <c r="F1739" s="74"/>
      <c r="G1739" s="193"/>
      <c r="H1739" s="187"/>
      <c r="K1739" s="4"/>
      <c r="L1739" s="4"/>
    </row>
    <row r="1740" spans="1:12" s="202" customFormat="1" x14ac:dyDescent="0.25">
      <c r="A1740" s="189" t="s">
        <v>15</v>
      </c>
      <c r="B1740" s="207" t="s">
        <v>691</v>
      </c>
      <c r="C1740" s="222">
        <f>4.487*(3.88+3.84+0.94)</f>
        <v>38.857420000000005</v>
      </c>
      <c r="D1740" s="200" t="s">
        <v>25</v>
      </c>
      <c r="E1740" s="201"/>
      <c r="F1740" s="52">
        <f t="shared" ref="F1740:F1741" si="193">C1740*E1740</f>
        <v>0</v>
      </c>
      <c r="G1740" s="205"/>
    </row>
    <row r="1741" spans="1:12" s="202" customFormat="1" x14ac:dyDescent="0.25">
      <c r="A1741" s="189" t="s">
        <v>18</v>
      </c>
      <c r="B1741" s="207" t="s">
        <v>569</v>
      </c>
      <c r="C1741" s="222">
        <f>4.487*2+(3.88+3.84+0.94)*2</f>
        <v>26.294</v>
      </c>
      <c r="D1741" s="200" t="s">
        <v>20</v>
      </c>
      <c r="E1741" s="201"/>
      <c r="F1741" s="52">
        <f t="shared" si="193"/>
        <v>0</v>
      </c>
      <c r="G1741" s="132">
        <f>SUM(F1740:F1741)</f>
        <v>0</v>
      </c>
    </row>
    <row r="1742" spans="1:12" s="202" customFormat="1" ht="15" customHeight="1" x14ac:dyDescent="0.2">
      <c r="A1742" s="203"/>
      <c r="B1742" s="327" t="s">
        <v>692</v>
      </c>
      <c r="C1742" s="327"/>
      <c r="D1742" s="327"/>
      <c r="E1742" s="327"/>
      <c r="F1742" s="212" t="s">
        <v>36</v>
      </c>
      <c r="G1742" s="60">
        <f>G1741+G1737+G1731+G1727+G1724</f>
        <v>0</v>
      </c>
    </row>
    <row r="1743" spans="1:12" s="202" customFormat="1" ht="15" customHeight="1" x14ac:dyDescent="0.2">
      <c r="A1743" s="203"/>
      <c r="B1743" s="218"/>
      <c r="C1743" s="197"/>
      <c r="D1743" s="197"/>
      <c r="E1743" s="197"/>
      <c r="F1743" s="212"/>
      <c r="G1743" s="223"/>
    </row>
    <row r="1744" spans="1:12" s="202" customFormat="1" ht="14.25" x14ac:dyDescent="0.2">
      <c r="A1744" s="203"/>
      <c r="B1744" s="327" t="s">
        <v>721</v>
      </c>
      <c r="C1744" s="327"/>
      <c r="D1744" s="327"/>
      <c r="E1744" s="327"/>
      <c r="F1744" s="212" t="s">
        <v>36</v>
      </c>
      <c r="G1744" s="60">
        <f>G1742+G1714</f>
        <v>0</v>
      </c>
    </row>
    <row r="1745" spans="1:12" s="120" customFormat="1" x14ac:dyDescent="0.25">
      <c r="A1745" s="182"/>
      <c r="B1745" s="121"/>
      <c r="C1745" s="6"/>
      <c r="D1745" s="172"/>
      <c r="E1745" s="76"/>
      <c r="F1745" s="74"/>
      <c r="G1745" s="173"/>
      <c r="H1745" s="187"/>
      <c r="K1745" s="4"/>
      <c r="L1745" s="4"/>
    </row>
    <row r="1746" spans="1:12" s="120" customFormat="1" x14ac:dyDescent="0.25">
      <c r="A1746" s="182"/>
      <c r="B1746" s="327" t="s">
        <v>722</v>
      </c>
      <c r="C1746" s="327"/>
      <c r="D1746" s="327"/>
      <c r="E1746" s="327"/>
      <c r="F1746" s="212" t="s">
        <v>36</v>
      </c>
      <c r="G1746" s="60">
        <f>G1744+G1668+G1562+G1515+G1470+G1425+G1379+G1337</f>
        <v>0</v>
      </c>
      <c r="H1746" s="187"/>
      <c r="K1746" s="4"/>
      <c r="L1746" s="4"/>
    </row>
    <row r="1747" spans="1:12" s="120" customFormat="1" x14ac:dyDescent="0.25">
      <c r="A1747" s="182"/>
      <c r="B1747" s="121"/>
      <c r="C1747" s="6"/>
      <c r="D1747" s="172"/>
      <c r="E1747" s="76"/>
      <c r="F1747" s="74"/>
      <c r="G1747" s="173"/>
      <c r="H1747" s="187"/>
      <c r="K1747" s="4"/>
      <c r="L1747" s="4"/>
    </row>
    <row r="1748" spans="1:12" s="105" customFormat="1" ht="14.25" x14ac:dyDescent="0.2">
      <c r="A1748" s="224"/>
      <c r="B1748" s="155" t="s">
        <v>723</v>
      </c>
      <c r="C1748" s="225"/>
      <c r="D1748" s="136"/>
      <c r="E1748" s="226"/>
      <c r="F1748" s="226"/>
      <c r="G1748" s="227"/>
      <c r="H1748" s="228"/>
    </row>
    <row r="1749" spans="1:12" s="105" customFormat="1" ht="14.25" x14ac:dyDescent="0.2">
      <c r="A1749" s="224"/>
      <c r="B1749" s="229"/>
      <c r="C1749" s="225"/>
      <c r="D1749" s="136"/>
      <c r="E1749" s="226"/>
      <c r="F1749" s="226"/>
      <c r="G1749" s="227"/>
      <c r="H1749" s="228"/>
    </row>
    <row r="1750" spans="1:12" s="195" customFormat="1" ht="14.25" x14ac:dyDescent="0.2">
      <c r="A1750" s="230" t="s">
        <v>13</v>
      </c>
      <c r="B1750" s="155" t="s">
        <v>404</v>
      </c>
      <c r="C1750" s="231"/>
      <c r="D1750" s="231"/>
      <c r="E1750" s="232"/>
      <c r="F1750" s="232"/>
      <c r="G1750" s="233"/>
      <c r="I1750" s="194"/>
      <c r="J1750" s="194"/>
      <c r="K1750" s="194"/>
    </row>
    <row r="1751" spans="1:12" s="195" customFormat="1" ht="63.75" x14ac:dyDescent="0.25">
      <c r="A1751" s="189" t="s">
        <v>15</v>
      </c>
      <c r="B1751" s="190" t="s">
        <v>724</v>
      </c>
      <c r="C1751" s="191">
        <v>1</v>
      </c>
      <c r="D1751" s="192" t="s">
        <v>17</v>
      </c>
      <c r="E1751" s="123"/>
      <c r="F1751" s="52">
        <f t="shared" ref="F1751" si="194">C1751*E1751</f>
        <v>0</v>
      </c>
      <c r="G1751" s="132">
        <f>SUM(F1751)</f>
        <v>0</v>
      </c>
      <c r="H1751" s="194"/>
      <c r="I1751" s="194"/>
      <c r="J1751" s="194"/>
      <c r="K1751" s="194"/>
    </row>
    <row r="1752" spans="1:12" s="195" customFormat="1" ht="11.25" customHeight="1" x14ac:dyDescent="0.2">
      <c r="A1752" s="196"/>
      <c r="B1752" s="190"/>
      <c r="C1752" s="191"/>
      <c r="D1752" s="192"/>
      <c r="E1752" s="123"/>
      <c r="F1752" s="123"/>
      <c r="G1752" s="234"/>
      <c r="H1752" s="194"/>
      <c r="I1752" s="194"/>
      <c r="J1752" s="194"/>
      <c r="K1752" s="194"/>
    </row>
    <row r="1753" spans="1:12" s="195" customFormat="1" ht="14.25" customHeight="1" x14ac:dyDescent="0.2">
      <c r="A1753" s="196"/>
      <c r="B1753" s="327" t="s">
        <v>725</v>
      </c>
      <c r="C1753" s="327"/>
      <c r="D1753" s="327"/>
      <c r="E1753" s="327"/>
      <c r="F1753" s="197" t="s">
        <v>36</v>
      </c>
      <c r="G1753" s="60">
        <f>G1751</f>
        <v>0</v>
      </c>
      <c r="H1753" s="194"/>
      <c r="I1753" s="194"/>
      <c r="J1753" s="194"/>
      <c r="K1753" s="194"/>
    </row>
    <row r="1754" spans="1:12" s="195" customFormat="1" ht="11.25" customHeight="1" x14ac:dyDescent="0.2">
      <c r="A1754" s="196"/>
      <c r="B1754" s="190"/>
      <c r="C1754" s="191"/>
      <c r="D1754" s="192"/>
      <c r="E1754" s="123"/>
      <c r="F1754" s="123"/>
      <c r="G1754" s="234"/>
      <c r="H1754" s="194"/>
      <c r="I1754" s="194"/>
      <c r="J1754" s="194"/>
      <c r="K1754" s="194"/>
    </row>
    <row r="1755" spans="1:12" s="195" customFormat="1" ht="14.25" x14ac:dyDescent="0.2">
      <c r="A1755" s="230" t="s">
        <v>43</v>
      </c>
      <c r="B1755" s="235" t="s">
        <v>726</v>
      </c>
      <c r="C1755" s="191"/>
      <c r="D1755" s="192"/>
      <c r="E1755" s="140"/>
      <c r="F1755" s="140"/>
      <c r="G1755" s="233"/>
      <c r="H1755" s="194"/>
      <c r="I1755" s="194"/>
      <c r="J1755" s="194"/>
      <c r="K1755" s="194"/>
    </row>
    <row r="1756" spans="1:12" s="195" customFormat="1" ht="76.5" x14ac:dyDescent="0.25">
      <c r="A1756" s="189" t="s">
        <v>15</v>
      </c>
      <c r="B1756" s="236" t="s">
        <v>727</v>
      </c>
      <c r="C1756" s="191">
        <v>33</v>
      </c>
      <c r="D1756" s="192" t="s">
        <v>728</v>
      </c>
      <c r="E1756" s="123"/>
      <c r="F1756" s="52">
        <f t="shared" ref="F1756:F1761" si="195">C1756*E1756</f>
        <v>0</v>
      </c>
      <c r="G1756" s="233"/>
      <c r="H1756" s="194"/>
      <c r="I1756" s="194"/>
      <c r="J1756" s="194"/>
      <c r="K1756" s="194"/>
    </row>
    <row r="1757" spans="1:12" s="195" customFormat="1" ht="76.5" x14ac:dyDescent="0.25">
      <c r="A1757" s="189" t="s">
        <v>18</v>
      </c>
      <c r="B1757" s="236" t="s">
        <v>729</v>
      </c>
      <c r="C1757" s="191">
        <v>33</v>
      </c>
      <c r="D1757" s="192" t="s">
        <v>728</v>
      </c>
      <c r="E1757" s="123"/>
      <c r="F1757" s="52">
        <f t="shared" si="195"/>
        <v>0</v>
      </c>
      <c r="G1757" s="233"/>
      <c r="H1757" s="194"/>
      <c r="I1757" s="194"/>
      <c r="J1757" s="194"/>
      <c r="K1757" s="194"/>
    </row>
    <row r="1758" spans="1:12" s="195" customFormat="1" ht="51" x14ac:dyDescent="0.25">
      <c r="A1758" s="189" t="s">
        <v>21</v>
      </c>
      <c r="B1758" s="236" t="s">
        <v>730</v>
      </c>
      <c r="C1758" s="191">
        <v>53</v>
      </c>
      <c r="D1758" s="192" t="s">
        <v>728</v>
      </c>
      <c r="E1758" s="123"/>
      <c r="F1758" s="52">
        <f t="shared" si="195"/>
        <v>0</v>
      </c>
      <c r="G1758" s="233"/>
      <c r="H1758" s="194"/>
      <c r="I1758" s="194"/>
      <c r="J1758" s="194"/>
      <c r="K1758" s="194"/>
    </row>
    <row r="1759" spans="1:12" s="195" customFormat="1" ht="51" x14ac:dyDescent="0.25">
      <c r="A1759" s="189" t="s">
        <v>23</v>
      </c>
      <c r="B1759" s="236" t="s">
        <v>731</v>
      </c>
      <c r="C1759" s="191">
        <v>53</v>
      </c>
      <c r="D1759" s="192" t="s">
        <v>728</v>
      </c>
      <c r="E1759" s="123"/>
      <c r="F1759" s="52">
        <f t="shared" si="195"/>
        <v>0</v>
      </c>
      <c r="G1759" s="233"/>
      <c r="H1759" s="194"/>
      <c r="I1759" s="194"/>
      <c r="J1759" s="194"/>
      <c r="K1759" s="194"/>
    </row>
    <row r="1760" spans="1:12" s="239" customFormat="1" ht="114.75" x14ac:dyDescent="0.25">
      <c r="A1760" s="189" t="s">
        <v>26</v>
      </c>
      <c r="B1760" s="237" t="s">
        <v>732</v>
      </c>
      <c r="C1760" s="191">
        <v>1</v>
      </c>
      <c r="D1760" s="192" t="s">
        <v>728</v>
      </c>
      <c r="E1760" s="123"/>
      <c r="F1760" s="52">
        <f t="shared" si="195"/>
        <v>0</v>
      </c>
      <c r="G1760" s="122"/>
      <c r="H1760" s="238"/>
      <c r="I1760" s="238"/>
      <c r="J1760" s="238"/>
      <c r="K1760" s="238"/>
    </row>
    <row r="1761" spans="1:11" s="239" customFormat="1" ht="114.75" x14ac:dyDescent="0.25">
      <c r="A1761" s="189" t="s">
        <v>29</v>
      </c>
      <c r="B1761" s="237" t="s">
        <v>733</v>
      </c>
      <c r="C1761" s="191">
        <v>1</v>
      </c>
      <c r="D1761" s="192" t="s">
        <v>728</v>
      </c>
      <c r="E1761" s="123"/>
      <c r="F1761" s="52">
        <f t="shared" si="195"/>
        <v>0</v>
      </c>
      <c r="G1761" s="122">
        <f>SUM(F1756:F1761)</f>
        <v>0</v>
      </c>
      <c r="H1761" s="238"/>
      <c r="I1761" s="238"/>
      <c r="J1761" s="238"/>
      <c r="K1761" s="238"/>
    </row>
    <row r="1762" spans="1:11" s="195" customFormat="1" ht="11.25" customHeight="1" x14ac:dyDescent="0.2">
      <c r="A1762" s="196"/>
      <c r="B1762" s="240"/>
      <c r="C1762" s="191"/>
      <c r="D1762" s="192"/>
      <c r="E1762" s="123"/>
      <c r="F1762" s="123"/>
      <c r="G1762" s="234"/>
      <c r="H1762" s="194"/>
      <c r="I1762" s="194"/>
      <c r="J1762" s="194"/>
      <c r="K1762" s="194"/>
    </row>
    <row r="1763" spans="1:11" s="195" customFormat="1" ht="14.25" x14ac:dyDescent="0.2">
      <c r="A1763" s="196"/>
      <c r="B1763" s="241"/>
      <c r="C1763" s="242"/>
      <c r="D1763" s="242"/>
      <c r="E1763" s="197" t="s">
        <v>734</v>
      </c>
      <c r="F1763" s="197" t="s">
        <v>36</v>
      </c>
      <c r="G1763" s="233">
        <f>SUM(G1761)</f>
        <v>0</v>
      </c>
      <c r="H1763" s="194"/>
      <c r="I1763" s="194"/>
      <c r="J1763" s="194"/>
      <c r="K1763" s="194"/>
    </row>
    <row r="1764" spans="1:11" s="195" customFormat="1" ht="11.25" customHeight="1" x14ac:dyDescent="0.2">
      <c r="A1764" s="196"/>
      <c r="B1764" s="190"/>
      <c r="C1764" s="191"/>
      <c r="D1764" s="192"/>
      <c r="E1764" s="123"/>
      <c r="F1764" s="123"/>
      <c r="G1764" s="234"/>
      <c r="H1764" s="194"/>
      <c r="I1764" s="194"/>
      <c r="J1764" s="194"/>
      <c r="K1764" s="194"/>
    </row>
    <row r="1765" spans="1:11" s="195" customFormat="1" ht="14.25" x14ac:dyDescent="0.2">
      <c r="A1765" s="230" t="s">
        <v>133</v>
      </c>
      <c r="B1765" s="235" t="s">
        <v>735</v>
      </c>
      <c r="C1765" s="191"/>
      <c r="D1765" s="192"/>
      <c r="E1765" s="140"/>
      <c r="F1765" s="140"/>
      <c r="G1765" s="233"/>
      <c r="H1765" s="194"/>
      <c r="I1765" s="194"/>
      <c r="J1765" s="194"/>
      <c r="K1765" s="194"/>
    </row>
    <row r="1766" spans="1:11" s="239" customFormat="1" ht="38.25" x14ac:dyDescent="0.25">
      <c r="A1766" s="189" t="s">
        <v>15</v>
      </c>
      <c r="B1766" s="237" t="s">
        <v>736</v>
      </c>
      <c r="C1766" s="191">
        <v>1</v>
      </c>
      <c r="D1766" s="192" t="s">
        <v>17</v>
      </c>
      <c r="E1766" s="123"/>
      <c r="F1766" s="52">
        <f t="shared" ref="F1766:F1787" si="196">C1766*E1766</f>
        <v>0</v>
      </c>
      <c r="G1766" s="86"/>
      <c r="H1766" s="238"/>
      <c r="I1766" s="238"/>
      <c r="J1766" s="238"/>
      <c r="K1766" s="238"/>
    </row>
    <row r="1767" spans="1:11" s="239" customFormat="1" ht="38.25" x14ac:dyDescent="0.25">
      <c r="A1767" s="189" t="s">
        <v>18</v>
      </c>
      <c r="B1767" s="237" t="s">
        <v>737</v>
      </c>
      <c r="C1767" s="191">
        <v>1</v>
      </c>
      <c r="D1767" s="192" t="s">
        <v>17</v>
      </c>
      <c r="E1767" s="123"/>
      <c r="F1767" s="52">
        <f t="shared" si="196"/>
        <v>0</v>
      </c>
      <c r="G1767" s="86"/>
      <c r="H1767" s="238"/>
      <c r="I1767" s="238"/>
      <c r="J1767" s="238"/>
      <c r="K1767" s="238"/>
    </row>
    <row r="1768" spans="1:11" s="239" customFormat="1" ht="38.25" x14ac:dyDescent="0.25">
      <c r="A1768" s="189" t="s">
        <v>21</v>
      </c>
      <c r="B1768" s="237" t="s">
        <v>738</v>
      </c>
      <c r="C1768" s="191">
        <v>1</v>
      </c>
      <c r="D1768" s="192" t="s">
        <v>17</v>
      </c>
      <c r="E1768" s="123"/>
      <c r="F1768" s="52">
        <f t="shared" si="196"/>
        <v>0</v>
      </c>
      <c r="G1768" s="86"/>
      <c r="H1768" s="238"/>
      <c r="I1768" s="238"/>
      <c r="J1768" s="238"/>
      <c r="K1768" s="238"/>
    </row>
    <row r="1769" spans="1:11" s="239" customFormat="1" ht="38.25" x14ac:dyDescent="0.25">
      <c r="A1769" s="189" t="s">
        <v>23</v>
      </c>
      <c r="B1769" s="237" t="s">
        <v>739</v>
      </c>
      <c r="C1769" s="191">
        <v>1</v>
      </c>
      <c r="D1769" s="192" t="s">
        <v>17</v>
      </c>
      <c r="E1769" s="123"/>
      <c r="F1769" s="52">
        <f t="shared" si="196"/>
        <v>0</v>
      </c>
      <c r="G1769" s="86"/>
      <c r="H1769" s="238"/>
      <c r="I1769" s="238"/>
      <c r="J1769" s="238"/>
      <c r="K1769" s="238"/>
    </row>
    <row r="1770" spans="1:11" s="239" customFormat="1" ht="38.25" x14ac:dyDescent="0.25">
      <c r="A1770" s="189" t="s">
        <v>26</v>
      </c>
      <c r="B1770" s="237" t="s">
        <v>740</v>
      </c>
      <c r="C1770" s="191">
        <v>1</v>
      </c>
      <c r="D1770" s="192" t="s">
        <v>17</v>
      </c>
      <c r="E1770" s="123"/>
      <c r="F1770" s="52">
        <f t="shared" si="196"/>
        <v>0</v>
      </c>
      <c r="G1770" s="86"/>
      <c r="H1770" s="238"/>
      <c r="I1770" s="238"/>
      <c r="J1770" s="238"/>
      <c r="K1770" s="238"/>
    </row>
    <row r="1771" spans="1:11" s="239" customFormat="1" ht="38.25" x14ac:dyDescent="0.25">
      <c r="A1771" s="189" t="s">
        <v>29</v>
      </c>
      <c r="B1771" s="237" t="s">
        <v>741</v>
      </c>
      <c r="C1771" s="191">
        <v>1</v>
      </c>
      <c r="D1771" s="192" t="s">
        <v>17</v>
      </c>
      <c r="E1771" s="123"/>
      <c r="F1771" s="52">
        <f t="shared" si="196"/>
        <v>0</v>
      </c>
      <c r="G1771" s="86"/>
      <c r="H1771" s="238"/>
      <c r="I1771" s="238"/>
      <c r="J1771" s="238"/>
      <c r="K1771" s="238"/>
    </row>
    <row r="1772" spans="1:11" s="239" customFormat="1" ht="38.25" x14ac:dyDescent="0.25">
      <c r="A1772" s="189" t="s">
        <v>31</v>
      </c>
      <c r="B1772" s="237" t="s">
        <v>742</v>
      </c>
      <c r="C1772" s="191">
        <v>1</v>
      </c>
      <c r="D1772" s="192" t="s">
        <v>17</v>
      </c>
      <c r="E1772" s="123"/>
      <c r="F1772" s="52">
        <f t="shared" si="196"/>
        <v>0</v>
      </c>
      <c r="G1772" s="86"/>
      <c r="H1772" s="238"/>
      <c r="I1772" s="238"/>
      <c r="J1772" s="238"/>
      <c r="K1772" s="238"/>
    </row>
    <row r="1773" spans="1:11" s="239" customFormat="1" ht="38.25" x14ac:dyDescent="0.25">
      <c r="A1773" s="189" t="s">
        <v>33</v>
      </c>
      <c r="B1773" s="237" t="s">
        <v>743</v>
      </c>
      <c r="C1773" s="191">
        <v>110</v>
      </c>
      <c r="D1773" s="192" t="s">
        <v>17</v>
      </c>
      <c r="E1773" s="123"/>
      <c r="F1773" s="52">
        <f t="shared" si="196"/>
        <v>0</v>
      </c>
      <c r="G1773" s="86"/>
      <c r="H1773" s="238"/>
      <c r="I1773" s="238"/>
      <c r="J1773" s="238"/>
      <c r="K1773" s="238"/>
    </row>
    <row r="1774" spans="1:11" s="239" customFormat="1" ht="25.5" x14ac:dyDescent="0.25">
      <c r="A1774" s="189" t="s">
        <v>53</v>
      </c>
      <c r="B1774" s="237" t="s">
        <v>744</v>
      </c>
      <c r="C1774" s="191">
        <v>1</v>
      </c>
      <c r="D1774" s="192" t="s">
        <v>17</v>
      </c>
      <c r="E1774" s="123"/>
      <c r="F1774" s="52">
        <f t="shared" si="196"/>
        <v>0</v>
      </c>
      <c r="G1774" s="86"/>
      <c r="H1774" s="238"/>
      <c r="I1774" s="238"/>
      <c r="J1774" s="238"/>
      <c r="K1774" s="238"/>
    </row>
    <row r="1775" spans="1:11" s="239" customFormat="1" ht="25.5" x14ac:dyDescent="0.25">
      <c r="A1775" s="189" t="s">
        <v>55</v>
      </c>
      <c r="B1775" s="237" t="s">
        <v>745</v>
      </c>
      <c r="C1775" s="191">
        <v>1</v>
      </c>
      <c r="D1775" s="192" t="s">
        <v>17</v>
      </c>
      <c r="E1775" s="123"/>
      <c r="F1775" s="52">
        <f t="shared" si="196"/>
        <v>0</v>
      </c>
      <c r="G1775" s="86"/>
      <c r="H1775" s="238"/>
      <c r="I1775" s="238"/>
      <c r="J1775" s="238"/>
      <c r="K1775" s="238"/>
    </row>
    <row r="1776" spans="1:11" s="239" customFormat="1" ht="25.5" x14ac:dyDescent="0.25">
      <c r="A1776" s="189" t="s">
        <v>57</v>
      </c>
      <c r="B1776" s="237" t="s">
        <v>746</v>
      </c>
      <c r="C1776" s="191">
        <v>1</v>
      </c>
      <c r="D1776" s="192" t="s">
        <v>17</v>
      </c>
      <c r="E1776" s="123"/>
      <c r="F1776" s="52">
        <f t="shared" si="196"/>
        <v>0</v>
      </c>
      <c r="G1776" s="86"/>
      <c r="H1776" s="238"/>
      <c r="I1776" s="238"/>
      <c r="J1776" s="238"/>
      <c r="K1776" s="238"/>
    </row>
    <row r="1777" spans="1:11" s="239" customFormat="1" ht="25.5" x14ac:dyDescent="0.25">
      <c r="A1777" s="189" t="s">
        <v>59</v>
      </c>
      <c r="B1777" s="237" t="s">
        <v>747</v>
      </c>
      <c r="C1777" s="191">
        <v>1</v>
      </c>
      <c r="D1777" s="192" t="s">
        <v>17</v>
      </c>
      <c r="E1777" s="123"/>
      <c r="F1777" s="52">
        <f t="shared" si="196"/>
        <v>0</v>
      </c>
      <c r="G1777" s="86"/>
      <c r="H1777" s="238"/>
      <c r="I1777" s="238"/>
      <c r="J1777" s="238"/>
      <c r="K1777" s="238"/>
    </row>
    <row r="1778" spans="1:11" s="239" customFormat="1" ht="25.5" x14ac:dyDescent="0.25">
      <c r="A1778" s="189" t="s">
        <v>61</v>
      </c>
      <c r="B1778" s="237" t="s">
        <v>748</v>
      </c>
      <c r="C1778" s="191">
        <v>14</v>
      </c>
      <c r="D1778" s="192" t="s">
        <v>17</v>
      </c>
      <c r="E1778" s="123"/>
      <c r="F1778" s="52">
        <f t="shared" si="196"/>
        <v>0</v>
      </c>
      <c r="G1778" s="86"/>
      <c r="H1778" s="238"/>
      <c r="I1778" s="238"/>
      <c r="J1778" s="238"/>
      <c r="K1778" s="238"/>
    </row>
    <row r="1779" spans="1:11" s="239" customFormat="1" ht="25.5" x14ac:dyDescent="0.25">
      <c r="A1779" s="189" t="s">
        <v>63</v>
      </c>
      <c r="B1779" s="237" t="s">
        <v>749</v>
      </c>
      <c r="C1779" s="191">
        <v>1</v>
      </c>
      <c r="D1779" s="192" t="s">
        <v>17</v>
      </c>
      <c r="E1779" s="123"/>
      <c r="F1779" s="52">
        <f t="shared" si="196"/>
        <v>0</v>
      </c>
      <c r="G1779" s="86"/>
      <c r="H1779" s="238"/>
      <c r="I1779" s="238"/>
      <c r="J1779" s="238"/>
      <c r="K1779" s="238"/>
    </row>
    <row r="1780" spans="1:11" s="239" customFormat="1" ht="25.5" x14ac:dyDescent="0.25">
      <c r="A1780" s="189" t="s">
        <v>65</v>
      </c>
      <c r="B1780" s="237" t="s">
        <v>750</v>
      </c>
      <c r="C1780" s="191">
        <v>1</v>
      </c>
      <c r="D1780" s="192" t="s">
        <v>17</v>
      </c>
      <c r="E1780" s="123"/>
      <c r="F1780" s="52">
        <f t="shared" si="196"/>
        <v>0</v>
      </c>
      <c r="G1780" s="86"/>
      <c r="H1780" s="238"/>
      <c r="I1780" s="238"/>
      <c r="J1780" s="238"/>
      <c r="K1780" s="238"/>
    </row>
    <row r="1781" spans="1:11" s="239" customFormat="1" ht="25.5" x14ac:dyDescent="0.25">
      <c r="A1781" s="189" t="s">
        <v>67</v>
      </c>
      <c r="B1781" s="237" t="s">
        <v>751</v>
      </c>
      <c r="C1781" s="191">
        <v>1</v>
      </c>
      <c r="D1781" s="192" t="s">
        <v>17</v>
      </c>
      <c r="E1781" s="123"/>
      <c r="F1781" s="52">
        <f t="shared" si="196"/>
        <v>0</v>
      </c>
      <c r="G1781" s="86"/>
      <c r="H1781" s="238"/>
      <c r="I1781" s="238"/>
      <c r="J1781" s="238"/>
      <c r="K1781" s="238"/>
    </row>
    <row r="1782" spans="1:11" s="239" customFormat="1" ht="25.5" x14ac:dyDescent="0.25">
      <c r="A1782" s="189" t="s">
        <v>69</v>
      </c>
      <c r="B1782" s="237" t="s">
        <v>752</v>
      </c>
      <c r="C1782" s="191">
        <v>1</v>
      </c>
      <c r="D1782" s="192" t="s">
        <v>17</v>
      </c>
      <c r="E1782" s="123"/>
      <c r="F1782" s="52">
        <f t="shared" si="196"/>
        <v>0</v>
      </c>
      <c r="G1782" s="86"/>
      <c r="H1782" s="238"/>
      <c r="I1782" s="238"/>
      <c r="J1782" s="238"/>
      <c r="K1782" s="238"/>
    </row>
    <row r="1783" spans="1:11" s="239" customFormat="1" x14ac:dyDescent="0.25">
      <c r="A1783" s="189" t="s">
        <v>71</v>
      </c>
      <c r="B1783" s="237" t="s">
        <v>753</v>
      </c>
      <c r="C1783" s="191">
        <v>2</v>
      </c>
      <c r="D1783" s="192" t="s">
        <v>17</v>
      </c>
      <c r="E1783" s="123"/>
      <c r="F1783" s="52">
        <f t="shared" si="196"/>
        <v>0</v>
      </c>
      <c r="G1783" s="86"/>
      <c r="H1783" s="238"/>
      <c r="I1783" s="238"/>
      <c r="J1783" s="238"/>
      <c r="K1783" s="238"/>
    </row>
    <row r="1784" spans="1:11" s="239" customFormat="1" x14ac:dyDescent="0.25">
      <c r="A1784" s="189" t="s">
        <v>73</v>
      </c>
      <c r="B1784" s="237" t="s">
        <v>754</v>
      </c>
      <c r="C1784" s="191">
        <v>4</v>
      </c>
      <c r="D1784" s="192" t="s">
        <v>17</v>
      </c>
      <c r="E1784" s="123"/>
      <c r="F1784" s="52">
        <f t="shared" si="196"/>
        <v>0</v>
      </c>
      <c r="G1784" s="86"/>
      <c r="H1784" s="238"/>
      <c r="I1784" s="238"/>
      <c r="J1784" s="238"/>
      <c r="K1784" s="238"/>
    </row>
    <row r="1785" spans="1:11" s="239" customFormat="1" x14ac:dyDescent="0.25">
      <c r="A1785" s="189" t="s">
        <v>75</v>
      </c>
      <c r="B1785" s="237" t="s">
        <v>755</v>
      </c>
      <c r="C1785" s="191">
        <v>4</v>
      </c>
      <c r="D1785" s="192" t="s">
        <v>17</v>
      </c>
      <c r="E1785" s="123"/>
      <c r="F1785" s="52">
        <f t="shared" si="196"/>
        <v>0</v>
      </c>
      <c r="G1785" s="86"/>
      <c r="H1785" s="238"/>
      <c r="I1785" s="238"/>
      <c r="J1785" s="238"/>
      <c r="K1785" s="238"/>
    </row>
    <row r="1786" spans="1:11" s="239" customFormat="1" x14ac:dyDescent="0.25">
      <c r="A1786" s="189" t="s">
        <v>77</v>
      </c>
      <c r="B1786" s="237" t="s">
        <v>756</v>
      </c>
      <c r="C1786" s="191">
        <v>8</v>
      </c>
      <c r="D1786" s="192" t="s">
        <v>17</v>
      </c>
      <c r="E1786" s="123"/>
      <c r="F1786" s="52">
        <f t="shared" si="196"/>
        <v>0</v>
      </c>
      <c r="G1786" s="86"/>
      <c r="H1786" s="238"/>
      <c r="I1786" s="238"/>
      <c r="J1786" s="238"/>
      <c r="K1786" s="238"/>
    </row>
    <row r="1787" spans="1:11" s="239" customFormat="1" x14ac:dyDescent="0.25">
      <c r="A1787" s="189" t="s">
        <v>79</v>
      </c>
      <c r="B1787" s="237" t="s">
        <v>757</v>
      </c>
      <c r="C1787" s="191">
        <v>12</v>
      </c>
      <c r="D1787" s="192" t="s">
        <v>17</v>
      </c>
      <c r="E1787" s="123"/>
      <c r="F1787" s="52">
        <f t="shared" si="196"/>
        <v>0</v>
      </c>
      <c r="G1787" s="122">
        <f>SUM(F1766:F1787)</f>
        <v>0</v>
      </c>
      <c r="H1787" s="238"/>
      <c r="I1787" s="238"/>
      <c r="J1787" s="238"/>
      <c r="K1787" s="238"/>
    </row>
    <row r="1788" spans="1:11" s="195" customFormat="1" ht="11.25" customHeight="1" x14ac:dyDescent="0.2">
      <c r="A1788" s="196"/>
      <c r="B1788" s="190"/>
      <c r="C1788" s="191"/>
      <c r="D1788" s="192"/>
      <c r="E1788" s="123"/>
      <c r="F1788" s="123"/>
      <c r="G1788" s="234"/>
      <c r="H1788" s="194"/>
      <c r="I1788" s="194"/>
      <c r="J1788" s="194"/>
      <c r="K1788" s="194"/>
    </row>
    <row r="1789" spans="1:11" s="195" customFormat="1" ht="14.25" x14ac:dyDescent="0.2">
      <c r="A1789" s="196"/>
      <c r="B1789" s="241"/>
      <c r="C1789" s="242"/>
      <c r="D1789" s="242"/>
      <c r="E1789" s="197" t="s">
        <v>758</v>
      </c>
      <c r="F1789" s="197" t="s">
        <v>36</v>
      </c>
      <c r="G1789" s="233">
        <f>G1787</f>
        <v>0</v>
      </c>
      <c r="H1789" s="194"/>
      <c r="I1789" s="194"/>
      <c r="J1789" s="194"/>
      <c r="K1789" s="194"/>
    </row>
    <row r="1790" spans="1:11" s="195" customFormat="1" ht="14.25" x14ac:dyDescent="0.2">
      <c r="A1790" s="196"/>
      <c r="B1790" s="241"/>
      <c r="C1790" s="242"/>
      <c r="D1790" s="242"/>
      <c r="E1790" s="197"/>
      <c r="F1790" s="197"/>
      <c r="G1790" s="233"/>
      <c r="H1790" s="194"/>
      <c r="I1790" s="194"/>
      <c r="J1790" s="194"/>
      <c r="K1790" s="194"/>
    </row>
    <row r="1791" spans="1:11" s="195" customFormat="1" ht="14.25" x14ac:dyDescent="0.2">
      <c r="A1791" s="230" t="s">
        <v>141</v>
      </c>
      <c r="B1791" s="235" t="s">
        <v>759</v>
      </c>
      <c r="C1791" s="191"/>
      <c r="D1791" s="192"/>
      <c r="E1791" s="140"/>
      <c r="F1791" s="140"/>
      <c r="G1791" s="233"/>
      <c r="H1791" s="194"/>
      <c r="I1791" s="194"/>
      <c r="J1791" s="194"/>
      <c r="K1791" s="194"/>
    </row>
    <row r="1792" spans="1:11" s="239" customFormat="1" ht="38.25" x14ac:dyDescent="0.25">
      <c r="A1792" s="189" t="s">
        <v>15</v>
      </c>
      <c r="B1792" s="237" t="s">
        <v>760</v>
      </c>
      <c r="C1792" s="191">
        <v>17</v>
      </c>
      <c r="D1792" s="192" t="s">
        <v>728</v>
      </c>
      <c r="E1792" s="123"/>
      <c r="F1792" s="52">
        <f t="shared" ref="F1792:F1855" si="197">C1792*E1792</f>
        <v>0</v>
      </c>
      <c r="G1792" s="86"/>
      <c r="H1792" s="238"/>
      <c r="I1792" s="238"/>
      <c r="J1792" s="238"/>
      <c r="K1792" s="238"/>
    </row>
    <row r="1793" spans="1:11" s="239" customFormat="1" ht="38.25" x14ac:dyDescent="0.25">
      <c r="A1793" s="189" t="s">
        <v>18</v>
      </c>
      <c r="B1793" s="237" t="s">
        <v>761</v>
      </c>
      <c r="C1793" s="191">
        <v>105</v>
      </c>
      <c r="D1793" s="192" t="s">
        <v>728</v>
      </c>
      <c r="E1793" s="123"/>
      <c r="F1793" s="52">
        <f t="shared" si="197"/>
        <v>0</v>
      </c>
      <c r="G1793" s="86"/>
      <c r="H1793" s="238"/>
      <c r="I1793" s="238"/>
      <c r="J1793" s="238"/>
      <c r="K1793" s="238"/>
    </row>
    <row r="1794" spans="1:11" s="239" customFormat="1" ht="38.25" x14ac:dyDescent="0.25">
      <c r="A1794" s="189" t="s">
        <v>21</v>
      </c>
      <c r="B1794" s="237" t="s">
        <v>762</v>
      </c>
      <c r="C1794" s="191">
        <v>105</v>
      </c>
      <c r="D1794" s="192" t="s">
        <v>728</v>
      </c>
      <c r="E1794" s="123"/>
      <c r="F1794" s="52">
        <f t="shared" si="197"/>
        <v>0</v>
      </c>
      <c r="G1794" s="86"/>
      <c r="H1794" s="238"/>
      <c r="I1794" s="238"/>
      <c r="J1794" s="238"/>
      <c r="K1794" s="238"/>
    </row>
    <row r="1795" spans="1:11" s="239" customFormat="1" ht="38.25" x14ac:dyDescent="0.25">
      <c r="A1795" s="189" t="s">
        <v>23</v>
      </c>
      <c r="B1795" s="237" t="s">
        <v>763</v>
      </c>
      <c r="C1795" s="191">
        <v>122</v>
      </c>
      <c r="D1795" s="192" t="s">
        <v>728</v>
      </c>
      <c r="E1795" s="123"/>
      <c r="F1795" s="52">
        <f t="shared" si="197"/>
        <v>0</v>
      </c>
      <c r="G1795" s="86"/>
      <c r="H1795" s="238"/>
      <c r="I1795" s="238"/>
      <c r="J1795" s="238"/>
      <c r="K1795" s="238"/>
    </row>
    <row r="1796" spans="1:11" s="239" customFormat="1" ht="38.25" x14ac:dyDescent="0.25">
      <c r="A1796" s="189" t="s">
        <v>26</v>
      </c>
      <c r="B1796" s="237" t="s">
        <v>764</v>
      </c>
      <c r="C1796" s="191">
        <v>122</v>
      </c>
      <c r="D1796" s="192" t="s">
        <v>728</v>
      </c>
      <c r="E1796" s="123"/>
      <c r="F1796" s="52">
        <f t="shared" si="197"/>
        <v>0</v>
      </c>
      <c r="G1796" s="86"/>
      <c r="H1796" s="238"/>
      <c r="I1796" s="238"/>
      <c r="J1796" s="238"/>
      <c r="K1796" s="238"/>
    </row>
    <row r="1797" spans="1:11" s="239" customFormat="1" ht="38.25" x14ac:dyDescent="0.25">
      <c r="A1797" s="189" t="s">
        <v>29</v>
      </c>
      <c r="B1797" s="237" t="s">
        <v>765</v>
      </c>
      <c r="C1797" s="191">
        <v>145</v>
      </c>
      <c r="D1797" s="192" t="s">
        <v>728</v>
      </c>
      <c r="E1797" s="123"/>
      <c r="F1797" s="52">
        <f t="shared" si="197"/>
        <v>0</v>
      </c>
      <c r="G1797" s="86"/>
      <c r="H1797" s="238"/>
      <c r="I1797" s="238"/>
      <c r="J1797" s="238"/>
      <c r="K1797" s="238"/>
    </row>
    <row r="1798" spans="1:11" s="239" customFormat="1" ht="38.25" x14ac:dyDescent="0.25">
      <c r="A1798" s="189" t="s">
        <v>31</v>
      </c>
      <c r="B1798" s="237" t="s">
        <v>766</v>
      </c>
      <c r="C1798" s="191">
        <v>145</v>
      </c>
      <c r="D1798" s="192" t="s">
        <v>728</v>
      </c>
      <c r="E1798" s="123"/>
      <c r="F1798" s="52">
        <f t="shared" si="197"/>
        <v>0</v>
      </c>
      <c r="G1798" s="86"/>
      <c r="H1798" s="238"/>
      <c r="I1798" s="238"/>
      <c r="J1798" s="238"/>
      <c r="K1798" s="238"/>
    </row>
    <row r="1799" spans="1:11" s="239" customFormat="1" ht="38.25" x14ac:dyDescent="0.25">
      <c r="A1799" s="189" t="s">
        <v>33</v>
      </c>
      <c r="B1799" s="237" t="s">
        <v>767</v>
      </c>
      <c r="C1799" s="191">
        <v>164</v>
      </c>
      <c r="D1799" s="192" t="s">
        <v>728</v>
      </c>
      <c r="E1799" s="123"/>
      <c r="F1799" s="52">
        <f t="shared" si="197"/>
        <v>0</v>
      </c>
      <c r="G1799" s="86"/>
      <c r="H1799" s="238"/>
      <c r="I1799" s="238"/>
      <c r="J1799" s="238"/>
      <c r="K1799" s="238"/>
    </row>
    <row r="1800" spans="1:11" s="239" customFormat="1" ht="38.25" x14ac:dyDescent="0.25">
      <c r="A1800" s="189" t="s">
        <v>53</v>
      </c>
      <c r="B1800" s="237" t="s">
        <v>768</v>
      </c>
      <c r="C1800" s="191">
        <v>220</v>
      </c>
      <c r="D1800" s="192" t="s">
        <v>728</v>
      </c>
      <c r="E1800" s="123"/>
      <c r="F1800" s="52">
        <f t="shared" si="197"/>
        <v>0</v>
      </c>
      <c r="G1800" s="86"/>
      <c r="H1800" s="238"/>
      <c r="I1800" s="238"/>
      <c r="J1800" s="238"/>
      <c r="K1800" s="238"/>
    </row>
    <row r="1801" spans="1:11" s="239" customFormat="1" ht="38.25" x14ac:dyDescent="0.25">
      <c r="A1801" s="189" t="s">
        <v>55</v>
      </c>
      <c r="B1801" s="237" t="s">
        <v>769</v>
      </c>
      <c r="C1801" s="191">
        <v>227</v>
      </c>
      <c r="D1801" s="192" t="s">
        <v>728</v>
      </c>
      <c r="E1801" s="123"/>
      <c r="F1801" s="52">
        <f t="shared" si="197"/>
        <v>0</v>
      </c>
      <c r="G1801" s="86"/>
      <c r="H1801" s="238"/>
      <c r="I1801" s="238"/>
      <c r="J1801" s="238"/>
      <c r="K1801" s="238"/>
    </row>
    <row r="1802" spans="1:11" s="239" customFormat="1" ht="38.25" x14ac:dyDescent="0.25">
      <c r="A1802" s="189" t="s">
        <v>57</v>
      </c>
      <c r="B1802" s="237" t="s">
        <v>770</v>
      </c>
      <c r="C1802" s="191">
        <v>230</v>
      </c>
      <c r="D1802" s="192" t="s">
        <v>728</v>
      </c>
      <c r="E1802" s="123"/>
      <c r="F1802" s="52">
        <f t="shared" si="197"/>
        <v>0</v>
      </c>
      <c r="G1802" s="86"/>
      <c r="H1802" s="238"/>
      <c r="I1802" s="238"/>
      <c r="J1802" s="238"/>
      <c r="K1802" s="238"/>
    </row>
    <row r="1803" spans="1:11" s="239" customFormat="1" ht="38.25" x14ac:dyDescent="0.25">
      <c r="A1803" s="189" t="s">
        <v>59</v>
      </c>
      <c r="B1803" s="237" t="s">
        <v>771</v>
      </c>
      <c r="C1803" s="191">
        <v>256</v>
      </c>
      <c r="D1803" s="192" t="s">
        <v>728</v>
      </c>
      <c r="E1803" s="123"/>
      <c r="F1803" s="52">
        <f t="shared" si="197"/>
        <v>0</v>
      </c>
      <c r="G1803" s="86"/>
      <c r="H1803" s="238"/>
      <c r="I1803" s="238"/>
      <c r="J1803" s="238"/>
      <c r="K1803" s="238"/>
    </row>
    <row r="1804" spans="1:11" s="239" customFormat="1" ht="38.25" x14ac:dyDescent="0.25">
      <c r="A1804" s="189" t="s">
        <v>61</v>
      </c>
      <c r="B1804" s="237" t="s">
        <v>772</v>
      </c>
      <c r="C1804" s="191">
        <v>256</v>
      </c>
      <c r="D1804" s="192" t="s">
        <v>728</v>
      </c>
      <c r="E1804" s="123"/>
      <c r="F1804" s="52">
        <f t="shared" si="197"/>
        <v>0</v>
      </c>
      <c r="G1804" s="86"/>
      <c r="H1804" s="238"/>
      <c r="I1804" s="238"/>
      <c r="J1804" s="238"/>
      <c r="K1804" s="238"/>
    </row>
    <row r="1805" spans="1:11" s="239" customFormat="1" ht="38.25" x14ac:dyDescent="0.25">
      <c r="A1805" s="189" t="s">
        <v>63</v>
      </c>
      <c r="B1805" s="237" t="s">
        <v>773</v>
      </c>
      <c r="C1805" s="191">
        <v>76</v>
      </c>
      <c r="D1805" s="192" t="s">
        <v>728</v>
      </c>
      <c r="E1805" s="123"/>
      <c r="F1805" s="52">
        <f t="shared" si="197"/>
        <v>0</v>
      </c>
      <c r="G1805" s="86"/>
      <c r="H1805" s="238"/>
      <c r="I1805" s="238"/>
      <c r="J1805" s="238"/>
      <c r="K1805" s="238"/>
    </row>
    <row r="1806" spans="1:11" s="239" customFormat="1" ht="38.25" x14ac:dyDescent="0.25">
      <c r="A1806" s="189" t="s">
        <v>65</v>
      </c>
      <c r="B1806" s="237" t="s">
        <v>774</v>
      </c>
      <c r="C1806" s="191">
        <v>56</v>
      </c>
      <c r="D1806" s="192" t="s">
        <v>728</v>
      </c>
      <c r="E1806" s="123"/>
      <c r="F1806" s="52">
        <f t="shared" si="197"/>
        <v>0</v>
      </c>
      <c r="G1806" s="86"/>
      <c r="H1806" s="238"/>
      <c r="I1806" s="238"/>
      <c r="J1806" s="238"/>
      <c r="K1806" s="238"/>
    </row>
    <row r="1807" spans="1:11" s="239" customFormat="1" ht="38.25" x14ac:dyDescent="0.25">
      <c r="A1807" s="189" t="s">
        <v>67</v>
      </c>
      <c r="B1807" s="237" t="s">
        <v>775</v>
      </c>
      <c r="C1807" s="191">
        <v>46</v>
      </c>
      <c r="D1807" s="192" t="s">
        <v>728</v>
      </c>
      <c r="E1807" s="123"/>
      <c r="F1807" s="52">
        <f t="shared" si="197"/>
        <v>0</v>
      </c>
      <c r="G1807" s="86"/>
      <c r="H1807" s="238"/>
      <c r="I1807" s="238"/>
      <c r="J1807" s="238"/>
      <c r="K1807" s="238"/>
    </row>
    <row r="1808" spans="1:11" s="239" customFormat="1" ht="38.25" x14ac:dyDescent="0.25">
      <c r="A1808" s="189" t="s">
        <v>69</v>
      </c>
      <c r="B1808" s="237" t="s">
        <v>776</v>
      </c>
      <c r="C1808" s="191">
        <v>33</v>
      </c>
      <c r="D1808" s="192" t="s">
        <v>728</v>
      </c>
      <c r="E1808" s="123"/>
      <c r="F1808" s="52">
        <f t="shared" si="197"/>
        <v>0</v>
      </c>
      <c r="G1808" s="86"/>
      <c r="H1808" s="238"/>
      <c r="I1808" s="238"/>
      <c r="J1808" s="238"/>
      <c r="K1808" s="238"/>
    </row>
    <row r="1809" spans="1:11" s="239" customFormat="1" ht="38.25" x14ac:dyDescent="0.25">
      <c r="A1809" s="189" t="s">
        <v>71</v>
      </c>
      <c r="B1809" s="237" t="s">
        <v>777</v>
      </c>
      <c r="C1809" s="191">
        <v>181</v>
      </c>
      <c r="D1809" s="192" t="s">
        <v>728</v>
      </c>
      <c r="E1809" s="123"/>
      <c r="F1809" s="52">
        <f t="shared" si="197"/>
        <v>0</v>
      </c>
      <c r="G1809" s="86"/>
      <c r="H1809" s="238"/>
      <c r="I1809" s="238"/>
      <c r="J1809" s="238"/>
      <c r="K1809" s="238"/>
    </row>
    <row r="1810" spans="1:11" s="239" customFormat="1" ht="38.25" x14ac:dyDescent="0.25">
      <c r="A1810" s="189" t="s">
        <v>73</v>
      </c>
      <c r="B1810" s="237" t="s">
        <v>778</v>
      </c>
      <c r="C1810" s="191">
        <v>201</v>
      </c>
      <c r="D1810" s="192" t="s">
        <v>728</v>
      </c>
      <c r="E1810" s="123"/>
      <c r="F1810" s="52">
        <f t="shared" si="197"/>
        <v>0</v>
      </c>
      <c r="G1810" s="86"/>
      <c r="H1810" s="238"/>
      <c r="I1810" s="238"/>
      <c r="J1810" s="238"/>
      <c r="K1810" s="238"/>
    </row>
    <row r="1811" spans="1:11" s="239" customFormat="1" ht="38.25" x14ac:dyDescent="0.25">
      <c r="A1811" s="189" t="s">
        <v>75</v>
      </c>
      <c r="B1811" s="237" t="s">
        <v>779</v>
      </c>
      <c r="C1811" s="191">
        <v>191</v>
      </c>
      <c r="D1811" s="192" t="s">
        <v>728</v>
      </c>
      <c r="E1811" s="123"/>
      <c r="F1811" s="52">
        <f t="shared" si="197"/>
        <v>0</v>
      </c>
      <c r="G1811" s="86"/>
      <c r="H1811" s="238"/>
      <c r="I1811" s="238"/>
      <c r="J1811" s="238"/>
      <c r="K1811" s="238"/>
    </row>
    <row r="1812" spans="1:11" s="239" customFormat="1" ht="38.25" x14ac:dyDescent="0.25">
      <c r="A1812" s="189" t="s">
        <v>77</v>
      </c>
      <c r="B1812" s="237" t="s">
        <v>780</v>
      </c>
      <c r="C1812" s="191">
        <v>43</v>
      </c>
      <c r="D1812" s="192" t="s">
        <v>728</v>
      </c>
      <c r="E1812" s="123"/>
      <c r="F1812" s="52">
        <f t="shared" si="197"/>
        <v>0</v>
      </c>
      <c r="G1812" s="86"/>
      <c r="H1812" s="238"/>
      <c r="I1812" s="238"/>
      <c r="J1812" s="238"/>
      <c r="K1812" s="238"/>
    </row>
    <row r="1813" spans="1:11" s="239" customFormat="1" ht="38.25" x14ac:dyDescent="0.25">
      <c r="A1813" s="189" t="s">
        <v>79</v>
      </c>
      <c r="B1813" s="237" t="s">
        <v>781</v>
      </c>
      <c r="C1813" s="191">
        <v>220</v>
      </c>
      <c r="D1813" s="192" t="s">
        <v>728</v>
      </c>
      <c r="E1813" s="123"/>
      <c r="F1813" s="52">
        <f t="shared" si="197"/>
        <v>0</v>
      </c>
      <c r="G1813" s="86"/>
      <c r="H1813" s="238"/>
      <c r="I1813" s="238"/>
      <c r="J1813" s="238"/>
      <c r="K1813" s="238"/>
    </row>
    <row r="1814" spans="1:11" s="239" customFormat="1" ht="38.25" x14ac:dyDescent="0.25">
      <c r="A1814" s="189" t="s">
        <v>81</v>
      </c>
      <c r="B1814" s="237" t="s">
        <v>782</v>
      </c>
      <c r="C1814" s="191">
        <v>43</v>
      </c>
      <c r="D1814" s="192" t="s">
        <v>728</v>
      </c>
      <c r="E1814" s="123"/>
      <c r="F1814" s="52">
        <f t="shared" si="197"/>
        <v>0</v>
      </c>
      <c r="G1814" s="86"/>
      <c r="H1814" s="238"/>
      <c r="I1814" s="238"/>
      <c r="J1814" s="238"/>
      <c r="K1814" s="238"/>
    </row>
    <row r="1815" spans="1:11" s="239" customFormat="1" ht="38.25" x14ac:dyDescent="0.25">
      <c r="A1815" s="189" t="s">
        <v>83</v>
      </c>
      <c r="B1815" s="237" t="s">
        <v>783</v>
      </c>
      <c r="C1815" s="191">
        <v>17</v>
      </c>
      <c r="D1815" s="192" t="s">
        <v>728</v>
      </c>
      <c r="E1815" s="123"/>
      <c r="F1815" s="52">
        <f t="shared" si="197"/>
        <v>0</v>
      </c>
      <c r="G1815" s="86"/>
      <c r="H1815" s="238"/>
      <c r="I1815" s="238"/>
      <c r="J1815" s="238"/>
      <c r="K1815" s="238"/>
    </row>
    <row r="1816" spans="1:11" s="239" customFormat="1" ht="38.25" x14ac:dyDescent="0.25">
      <c r="A1816" s="189" t="s">
        <v>85</v>
      </c>
      <c r="B1816" s="237" t="s">
        <v>784</v>
      </c>
      <c r="C1816" s="191">
        <v>20</v>
      </c>
      <c r="D1816" s="192" t="s">
        <v>728</v>
      </c>
      <c r="E1816" s="123"/>
      <c r="F1816" s="52">
        <f t="shared" si="197"/>
        <v>0</v>
      </c>
      <c r="G1816" s="86"/>
      <c r="H1816" s="238"/>
      <c r="I1816" s="238"/>
      <c r="J1816" s="238"/>
      <c r="K1816" s="238"/>
    </row>
    <row r="1817" spans="1:11" s="239" customFormat="1" ht="38.25" x14ac:dyDescent="0.25">
      <c r="A1817" s="189" t="s">
        <v>87</v>
      </c>
      <c r="B1817" s="237" t="s">
        <v>785</v>
      </c>
      <c r="C1817" s="191">
        <v>30</v>
      </c>
      <c r="D1817" s="192" t="s">
        <v>728</v>
      </c>
      <c r="E1817" s="123"/>
      <c r="F1817" s="52">
        <f t="shared" si="197"/>
        <v>0</v>
      </c>
      <c r="G1817" s="86"/>
      <c r="H1817" s="238"/>
      <c r="I1817" s="238"/>
      <c r="J1817" s="238"/>
      <c r="K1817" s="238"/>
    </row>
    <row r="1818" spans="1:11" s="239" customFormat="1" ht="38.25" x14ac:dyDescent="0.25">
      <c r="A1818" s="189" t="s">
        <v>89</v>
      </c>
      <c r="B1818" s="237" t="s">
        <v>786</v>
      </c>
      <c r="C1818" s="191">
        <v>178</v>
      </c>
      <c r="D1818" s="192" t="s">
        <v>728</v>
      </c>
      <c r="E1818" s="123"/>
      <c r="F1818" s="52">
        <f t="shared" si="197"/>
        <v>0</v>
      </c>
      <c r="G1818" s="86"/>
      <c r="H1818" s="238"/>
      <c r="I1818" s="238"/>
      <c r="J1818" s="238"/>
      <c r="K1818" s="238"/>
    </row>
    <row r="1819" spans="1:11" s="239" customFormat="1" ht="38.25" x14ac:dyDescent="0.25">
      <c r="A1819" s="189" t="s">
        <v>91</v>
      </c>
      <c r="B1819" s="237" t="s">
        <v>787</v>
      </c>
      <c r="C1819" s="191">
        <v>168</v>
      </c>
      <c r="D1819" s="192" t="s">
        <v>728</v>
      </c>
      <c r="E1819" s="123"/>
      <c r="F1819" s="52">
        <f t="shared" si="197"/>
        <v>0</v>
      </c>
      <c r="G1819" s="86"/>
      <c r="H1819" s="238"/>
      <c r="I1819" s="238"/>
      <c r="J1819" s="238"/>
      <c r="K1819" s="238"/>
    </row>
    <row r="1820" spans="1:11" s="239" customFormat="1" ht="38.25" x14ac:dyDescent="0.25">
      <c r="A1820" s="189" t="s">
        <v>93</v>
      </c>
      <c r="B1820" s="237" t="s">
        <v>788</v>
      </c>
      <c r="C1820" s="191">
        <v>187</v>
      </c>
      <c r="D1820" s="192" t="s">
        <v>728</v>
      </c>
      <c r="E1820" s="123"/>
      <c r="F1820" s="52">
        <f t="shared" si="197"/>
        <v>0</v>
      </c>
      <c r="G1820" s="86"/>
      <c r="H1820" s="238"/>
      <c r="I1820" s="238"/>
      <c r="J1820" s="238"/>
      <c r="K1820" s="238"/>
    </row>
    <row r="1821" spans="1:11" s="239" customFormat="1" ht="38.25" x14ac:dyDescent="0.25">
      <c r="A1821" s="189" t="s">
        <v>95</v>
      </c>
      <c r="B1821" s="237" t="s">
        <v>789</v>
      </c>
      <c r="C1821" s="191">
        <v>187</v>
      </c>
      <c r="D1821" s="192" t="s">
        <v>728</v>
      </c>
      <c r="E1821" s="123"/>
      <c r="F1821" s="52">
        <f t="shared" si="197"/>
        <v>0</v>
      </c>
      <c r="G1821" s="86"/>
      <c r="H1821" s="238"/>
      <c r="I1821" s="238"/>
      <c r="J1821" s="238"/>
      <c r="K1821" s="238"/>
    </row>
    <row r="1822" spans="1:11" s="239" customFormat="1" ht="38.25" x14ac:dyDescent="0.25">
      <c r="A1822" s="189" t="s">
        <v>97</v>
      </c>
      <c r="B1822" s="237" t="s">
        <v>790</v>
      </c>
      <c r="C1822" s="191">
        <v>92</v>
      </c>
      <c r="D1822" s="192" t="s">
        <v>728</v>
      </c>
      <c r="E1822" s="123"/>
      <c r="F1822" s="52">
        <f t="shared" si="197"/>
        <v>0</v>
      </c>
      <c r="G1822" s="86"/>
      <c r="H1822" s="238"/>
      <c r="I1822" s="238"/>
      <c r="J1822" s="238"/>
      <c r="K1822" s="238"/>
    </row>
    <row r="1823" spans="1:11" s="239" customFormat="1" ht="38.25" x14ac:dyDescent="0.25">
      <c r="A1823" s="189" t="s">
        <v>99</v>
      </c>
      <c r="B1823" s="237" t="s">
        <v>791</v>
      </c>
      <c r="C1823" s="191">
        <v>92</v>
      </c>
      <c r="D1823" s="192" t="s">
        <v>728</v>
      </c>
      <c r="E1823" s="123"/>
      <c r="F1823" s="52">
        <f t="shared" si="197"/>
        <v>0</v>
      </c>
      <c r="G1823" s="86"/>
      <c r="H1823" s="238"/>
      <c r="I1823" s="238"/>
      <c r="J1823" s="238"/>
      <c r="K1823" s="238"/>
    </row>
    <row r="1824" spans="1:11" s="239" customFormat="1" ht="38.25" x14ac:dyDescent="0.25">
      <c r="A1824" s="189" t="s">
        <v>101</v>
      </c>
      <c r="B1824" s="237" t="s">
        <v>792</v>
      </c>
      <c r="C1824" s="191">
        <v>92</v>
      </c>
      <c r="D1824" s="192" t="s">
        <v>728</v>
      </c>
      <c r="E1824" s="123"/>
      <c r="F1824" s="52">
        <f t="shared" si="197"/>
        <v>0</v>
      </c>
      <c r="G1824" s="86"/>
      <c r="H1824" s="238"/>
      <c r="I1824" s="238"/>
      <c r="J1824" s="238"/>
      <c r="K1824" s="238"/>
    </row>
    <row r="1825" spans="1:11" s="239" customFormat="1" ht="38.25" x14ac:dyDescent="0.25">
      <c r="A1825" s="189" t="s">
        <v>103</v>
      </c>
      <c r="B1825" s="237" t="s">
        <v>793</v>
      </c>
      <c r="C1825" s="191">
        <v>92</v>
      </c>
      <c r="D1825" s="192" t="s">
        <v>728</v>
      </c>
      <c r="E1825" s="123"/>
      <c r="F1825" s="52">
        <f t="shared" si="197"/>
        <v>0</v>
      </c>
      <c r="G1825" s="86"/>
      <c r="H1825" s="238"/>
      <c r="I1825" s="238"/>
      <c r="J1825" s="238"/>
      <c r="K1825" s="238"/>
    </row>
    <row r="1826" spans="1:11" s="239" customFormat="1" ht="38.25" x14ac:dyDescent="0.25">
      <c r="A1826" s="189" t="s">
        <v>105</v>
      </c>
      <c r="B1826" s="237" t="s">
        <v>794</v>
      </c>
      <c r="C1826" s="191">
        <v>92</v>
      </c>
      <c r="D1826" s="192" t="s">
        <v>728</v>
      </c>
      <c r="E1826" s="123"/>
      <c r="F1826" s="52">
        <f t="shared" si="197"/>
        <v>0</v>
      </c>
      <c r="G1826" s="86"/>
      <c r="H1826" s="238"/>
      <c r="I1826" s="238"/>
      <c r="J1826" s="238"/>
      <c r="K1826" s="238"/>
    </row>
    <row r="1827" spans="1:11" s="239" customFormat="1" ht="38.25" x14ac:dyDescent="0.25">
      <c r="A1827" s="189" t="s">
        <v>107</v>
      </c>
      <c r="B1827" s="237" t="s">
        <v>795</v>
      </c>
      <c r="C1827" s="191">
        <v>92</v>
      </c>
      <c r="D1827" s="192" t="s">
        <v>728</v>
      </c>
      <c r="E1827" s="123"/>
      <c r="F1827" s="52">
        <f t="shared" si="197"/>
        <v>0</v>
      </c>
      <c r="G1827" s="86"/>
      <c r="H1827" s="238"/>
      <c r="I1827" s="238"/>
      <c r="J1827" s="238"/>
      <c r="K1827" s="238"/>
    </row>
    <row r="1828" spans="1:11" s="239" customFormat="1" ht="38.25" x14ac:dyDescent="0.25">
      <c r="A1828" s="189" t="s">
        <v>109</v>
      </c>
      <c r="B1828" s="237" t="s">
        <v>796</v>
      </c>
      <c r="C1828" s="191">
        <v>46</v>
      </c>
      <c r="D1828" s="192" t="s">
        <v>728</v>
      </c>
      <c r="E1828" s="123"/>
      <c r="F1828" s="52">
        <f t="shared" si="197"/>
        <v>0</v>
      </c>
      <c r="G1828" s="86"/>
      <c r="H1828" s="238"/>
      <c r="I1828" s="238"/>
      <c r="J1828" s="238"/>
      <c r="K1828" s="238"/>
    </row>
    <row r="1829" spans="1:11" s="239" customFormat="1" ht="38.25" x14ac:dyDescent="0.25">
      <c r="A1829" s="189" t="s">
        <v>111</v>
      </c>
      <c r="B1829" s="237" t="s">
        <v>797</v>
      </c>
      <c r="C1829" s="191">
        <v>43</v>
      </c>
      <c r="D1829" s="192" t="s">
        <v>728</v>
      </c>
      <c r="E1829" s="123"/>
      <c r="F1829" s="52">
        <f t="shared" si="197"/>
        <v>0</v>
      </c>
      <c r="G1829" s="86"/>
      <c r="H1829" s="238"/>
      <c r="I1829" s="238"/>
      <c r="J1829" s="238"/>
      <c r="K1829" s="238"/>
    </row>
    <row r="1830" spans="1:11" s="239" customFormat="1" ht="38.25" x14ac:dyDescent="0.25">
      <c r="A1830" s="189" t="s">
        <v>300</v>
      </c>
      <c r="B1830" s="237" t="s">
        <v>798</v>
      </c>
      <c r="C1830" s="191">
        <v>40</v>
      </c>
      <c r="D1830" s="192" t="s">
        <v>728</v>
      </c>
      <c r="E1830" s="123"/>
      <c r="F1830" s="52">
        <f t="shared" si="197"/>
        <v>0</v>
      </c>
      <c r="G1830" s="86"/>
      <c r="H1830" s="238"/>
      <c r="I1830" s="238"/>
      <c r="J1830" s="238"/>
      <c r="K1830" s="238"/>
    </row>
    <row r="1831" spans="1:11" s="239" customFormat="1" ht="38.25" x14ac:dyDescent="0.25">
      <c r="A1831" s="189" t="s">
        <v>113</v>
      </c>
      <c r="B1831" s="237" t="s">
        <v>799</v>
      </c>
      <c r="C1831" s="191">
        <v>210</v>
      </c>
      <c r="D1831" s="192" t="s">
        <v>728</v>
      </c>
      <c r="E1831" s="123"/>
      <c r="F1831" s="52">
        <f t="shared" si="197"/>
        <v>0</v>
      </c>
      <c r="G1831" s="86"/>
      <c r="H1831" s="238"/>
      <c r="I1831" s="238"/>
      <c r="J1831" s="238"/>
      <c r="K1831" s="238"/>
    </row>
    <row r="1832" spans="1:11" s="239" customFormat="1" ht="38.25" x14ac:dyDescent="0.25">
      <c r="A1832" s="189" t="s">
        <v>115</v>
      </c>
      <c r="B1832" s="237" t="s">
        <v>800</v>
      </c>
      <c r="C1832" s="191">
        <v>181</v>
      </c>
      <c r="D1832" s="192" t="s">
        <v>728</v>
      </c>
      <c r="E1832" s="123"/>
      <c r="F1832" s="52">
        <f t="shared" si="197"/>
        <v>0</v>
      </c>
      <c r="G1832" s="86"/>
      <c r="H1832" s="238"/>
      <c r="I1832" s="238"/>
      <c r="J1832" s="238"/>
      <c r="K1832" s="238"/>
    </row>
    <row r="1833" spans="1:11" s="239" customFormat="1" ht="38.25" x14ac:dyDescent="0.25">
      <c r="A1833" s="189" t="s">
        <v>117</v>
      </c>
      <c r="B1833" s="237" t="s">
        <v>801</v>
      </c>
      <c r="C1833" s="191">
        <v>174</v>
      </c>
      <c r="D1833" s="192" t="s">
        <v>728</v>
      </c>
      <c r="E1833" s="123"/>
      <c r="F1833" s="52">
        <f t="shared" si="197"/>
        <v>0</v>
      </c>
      <c r="G1833" s="86"/>
      <c r="H1833" s="238"/>
      <c r="I1833" s="238"/>
      <c r="J1833" s="238"/>
      <c r="K1833" s="238"/>
    </row>
    <row r="1834" spans="1:11" s="239" customFormat="1" ht="38.25" x14ac:dyDescent="0.25">
      <c r="A1834" s="189" t="s">
        <v>119</v>
      </c>
      <c r="B1834" s="237" t="s">
        <v>802</v>
      </c>
      <c r="C1834" s="191">
        <v>23</v>
      </c>
      <c r="D1834" s="192" t="s">
        <v>728</v>
      </c>
      <c r="E1834" s="123"/>
      <c r="F1834" s="52">
        <f t="shared" si="197"/>
        <v>0</v>
      </c>
      <c r="G1834" s="86"/>
      <c r="H1834" s="238"/>
      <c r="I1834" s="238"/>
      <c r="J1834" s="238"/>
      <c r="K1834" s="238"/>
    </row>
    <row r="1835" spans="1:11" s="239" customFormat="1" ht="38.25" x14ac:dyDescent="0.25">
      <c r="A1835" s="189" t="s">
        <v>121</v>
      </c>
      <c r="B1835" s="237" t="s">
        <v>803</v>
      </c>
      <c r="C1835" s="191">
        <v>56</v>
      </c>
      <c r="D1835" s="192" t="s">
        <v>728</v>
      </c>
      <c r="E1835" s="123"/>
      <c r="F1835" s="52">
        <f t="shared" si="197"/>
        <v>0</v>
      </c>
      <c r="G1835" s="86"/>
      <c r="H1835" s="238"/>
      <c r="I1835" s="238"/>
      <c r="J1835" s="238"/>
      <c r="K1835" s="238"/>
    </row>
    <row r="1836" spans="1:11" s="239" customFormat="1" ht="38.25" x14ac:dyDescent="0.25">
      <c r="A1836" s="189" t="s">
        <v>123</v>
      </c>
      <c r="B1836" s="237" t="s">
        <v>804</v>
      </c>
      <c r="C1836" s="191">
        <v>309</v>
      </c>
      <c r="D1836" s="192" t="s">
        <v>728</v>
      </c>
      <c r="E1836" s="123"/>
      <c r="F1836" s="52">
        <f t="shared" si="197"/>
        <v>0</v>
      </c>
      <c r="G1836" s="86"/>
      <c r="H1836" s="238"/>
      <c r="I1836" s="238"/>
      <c r="J1836" s="238"/>
      <c r="K1836" s="238"/>
    </row>
    <row r="1837" spans="1:11" s="239" customFormat="1" ht="38.25" x14ac:dyDescent="0.25">
      <c r="A1837" s="189" t="s">
        <v>125</v>
      </c>
      <c r="B1837" s="237" t="s">
        <v>805</v>
      </c>
      <c r="C1837" s="191">
        <v>89</v>
      </c>
      <c r="D1837" s="192" t="s">
        <v>728</v>
      </c>
      <c r="E1837" s="123"/>
      <c r="F1837" s="52">
        <f t="shared" si="197"/>
        <v>0</v>
      </c>
      <c r="G1837" s="86"/>
      <c r="H1837" s="238"/>
      <c r="I1837" s="238"/>
      <c r="J1837" s="238"/>
      <c r="K1837" s="238"/>
    </row>
    <row r="1838" spans="1:11" s="239" customFormat="1" ht="38.25" x14ac:dyDescent="0.25">
      <c r="A1838" s="189" t="s">
        <v>127</v>
      </c>
      <c r="B1838" s="237" t="s">
        <v>806</v>
      </c>
      <c r="C1838" s="191">
        <v>89</v>
      </c>
      <c r="D1838" s="192" t="s">
        <v>728</v>
      </c>
      <c r="E1838" s="123"/>
      <c r="F1838" s="52">
        <f t="shared" si="197"/>
        <v>0</v>
      </c>
      <c r="G1838" s="86"/>
      <c r="H1838" s="238"/>
      <c r="I1838" s="238"/>
      <c r="J1838" s="238"/>
      <c r="K1838" s="238"/>
    </row>
    <row r="1839" spans="1:11" s="239" customFormat="1" ht="38.25" x14ac:dyDescent="0.25">
      <c r="A1839" s="189" t="s">
        <v>77</v>
      </c>
      <c r="B1839" s="237" t="s">
        <v>807</v>
      </c>
      <c r="C1839" s="191">
        <v>73</v>
      </c>
      <c r="D1839" s="192" t="s">
        <v>728</v>
      </c>
      <c r="E1839" s="123"/>
      <c r="F1839" s="52">
        <f t="shared" si="197"/>
        <v>0</v>
      </c>
      <c r="G1839" s="86"/>
      <c r="H1839" s="238"/>
      <c r="I1839" s="238"/>
      <c r="J1839" s="238"/>
      <c r="K1839" s="238"/>
    </row>
    <row r="1840" spans="1:11" s="239" customFormat="1" ht="38.25" x14ac:dyDescent="0.25">
      <c r="A1840" s="189" t="s">
        <v>131</v>
      </c>
      <c r="B1840" s="237" t="s">
        <v>808</v>
      </c>
      <c r="C1840" s="191">
        <v>73</v>
      </c>
      <c r="D1840" s="192" t="s">
        <v>728</v>
      </c>
      <c r="E1840" s="123"/>
      <c r="F1840" s="52">
        <f t="shared" si="197"/>
        <v>0</v>
      </c>
      <c r="G1840" s="86"/>
      <c r="H1840" s="238"/>
      <c r="I1840" s="238"/>
      <c r="J1840" s="238"/>
      <c r="K1840" s="238"/>
    </row>
    <row r="1841" spans="1:11" s="239" customFormat="1" ht="38.25" x14ac:dyDescent="0.25">
      <c r="A1841" s="189" t="s">
        <v>809</v>
      </c>
      <c r="B1841" s="237" t="s">
        <v>810</v>
      </c>
      <c r="C1841" s="191">
        <v>161</v>
      </c>
      <c r="D1841" s="192" t="s">
        <v>728</v>
      </c>
      <c r="E1841" s="123"/>
      <c r="F1841" s="52">
        <f t="shared" si="197"/>
        <v>0</v>
      </c>
      <c r="G1841" s="86"/>
      <c r="H1841" s="238"/>
      <c r="I1841" s="238"/>
      <c r="J1841" s="238"/>
      <c r="K1841" s="238"/>
    </row>
    <row r="1842" spans="1:11" s="239" customFormat="1" ht="38.25" x14ac:dyDescent="0.25">
      <c r="A1842" s="189" t="s">
        <v>811</v>
      </c>
      <c r="B1842" s="237" t="s">
        <v>812</v>
      </c>
      <c r="C1842" s="191">
        <v>155</v>
      </c>
      <c r="D1842" s="192" t="s">
        <v>728</v>
      </c>
      <c r="E1842" s="123"/>
      <c r="F1842" s="52">
        <f t="shared" si="197"/>
        <v>0</v>
      </c>
      <c r="G1842" s="86"/>
      <c r="H1842" s="238"/>
      <c r="I1842" s="238"/>
      <c r="J1842" s="238"/>
      <c r="K1842" s="238"/>
    </row>
    <row r="1843" spans="1:11" s="239" customFormat="1" ht="38.25" x14ac:dyDescent="0.25">
      <c r="A1843" s="189" t="s">
        <v>813</v>
      </c>
      <c r="B1843" s="237" t="s">
        <v>814</v>
      </c>
      <c r="C1843" s="191">
        <v>161</v>
      </c>
      <c r="D1843" s="192" t="s">
        <v>728</v>
      </c>
      <c r="E1843" s="123"/>
      <c r="F1843" s="52">
        <f t="shared" si="197"/>
        <v>0</v>
      </c>
      <c r="G1843" s="86"/>
      <c r="H1843" s="238"/>
      <c r="I1843" s="238"/>
      <c r="J1843" s="238"/>
      <c r="K1843" s="238"/>
    </row>
    <row r="1844" spans="1:11" s="239" customFormat="1" ht="38.25" x14ac:dyDescent="0.25">
      <c r="A1844" s="189" t="s">
        <v>815</v>
      </c>
      <c r="B1844" s="237" t="s">
        <v>816</v>
      </c>
      <c r="C1844" s="191">
        <v>155</v>
      </c>
      <c r="D1844" s="192" t="s">
        <v>728</v>
      </c>
      <c r="E1844" s="123"/>
      <c r="F1844" s="52">
        <f t="shared" si="197"/>
        <v>0</v>
      </c>
      <c r="G1844" s="86"/>
      <c r="H1844" s="238"/>
      <c r="I1844" s="238"/>
      <c r="J1844" s="238"/>
      <c r="K1844" s="238"/>
    </row>
    <row r="1845" spans="1:11" s="239" customFormat="1" ht="38.25" x14ac:dyDescent="0.25">
      <c r="A1845" s="189" t="s">
        <v>817</v>
      </c>
      <c r="B1845" s="237" t="s">
        <v>818</v>
      </c>
      <c r="C1845" s="191">
        <v>161</v>
      </c>
      <c r="D1845" s="192" t="s">
        <v>728</v>
      </c>
      <c r="E1845" s="123"/>
      <c r="F1845" s="52">
        <f t="shared" si="197"/>
        <v>0</v>
      </c>
      <c r="G1845" s="86"/>
      <c r="H1845" s="238"/>
      <c r="I1845" s="238"/>
      <c r="J1845" s="238"/>
      <c r="K1845" s="238"/>
    </row>
    <row r="1846" spans="1:11" s="239" customFormat="1" ht="38.25" x14ac:dyDescent="0.25">
      <c r="A1846" s="189" t="s">
        <v>819</v>
      </c>
      <c r="B1846" s="237" t="s">
        <v>820</v>
      </c>
      <c r="C1846" s="191">
        <v>155</v>
      </c>
      <c r="D1846" s="192" t="s">
        <v>728</v>
      </c>
      <c r="E1846" s="123"/>
      <c r="F1846" s="52">
        <f t="shared" si="197"/>
        <v>0</v>
      </c>
      <c r="G1846" s="86"/>
      <c r="H1846" s="238"/>
      <c r="I1846" s="238"/>
      <c r="J1846" s="238"/>
      <c r="K1846" s="238"/>
    </row>
    <row r="1847" spans="1:11" s="239" customFormat="1" ht="38.25" x14ac:dyDescent="0.25">
      <c r="A1847" s="189" t="s">
        <v>821</v>
      </c>
      <c r="B1847" s="237" t="s">
        <v>822</v>
      </c>
      <c r="C1847" s="191">
        <v>161</v>
      </c>
      <c r="D1847" s="192" t="s">
        <v>728</v>
      </c>
      <c r="E1847" s="123"/>
      <c r="F1847" s="52">
        <f t="shared" si="197"/>
        <v>0</v>
      </c>
      <c r="G1847" s="86"/>
      <c r="H1847" s="238"/>
      <c r="I1847" s="238"/>
      <c r="J1847" s="238"/>
      <c r="K1847" s="238"/>
    </row>
    <row r="1848" spans="1:11" s="239" customFormat="1" ht="38.25" x14ac:dyDescent="0.25">
      <c r="A1848" s="189" t="s">
        <v>823</v>
      </c>
      <c r="B1848" s="237" t="s">
        <v>824</v>
      </c>
      <c r="C1848" s="191">
        <v>151</v>
      </c>
      <c r="D1848" s="192" t="s">
        <v>728</v>
      </c>
      <c r="E1848" s="123"/>
      <c r="F1848" s="52">
        <f t="shared" si="197"/>
        <v>0</v>
      </c>
      <c r="G1848" s="86"/>
      <c r="H1848" s="238"/>
      <c r="I1848" s="238"/>
      <c r="J1848" s="238"/>
      <c r="K1848" s="238"/>
    </row>
    <row r="1849" spans="1:11" s="239" customFormat="1" ht="38.25" x14ac:dyDescent="0.25">
      <c r="A1849" s="189" t="s">
        <v>825</v>
      </c>
      <c r="B1849" s="237" t="s">
        <v>826</v>
      </c>
      <c r="C1849" s="191">
        <v>125</v>
      </c>
      <c r="D1849" s="192" t="s">
        <v>728</v>
      </c>
      <c r="E1849" s="123"/>
      <c r="F1849" s="52">
        <f t="shared" si="197"/>
        <v>0</v>
      </c>
      <c r="G1849" s="86"/>
      <c r="H1849" s="238"/>
      <c r="I1849" s="238"/>
      <c r="J1849" s="238"/>
      <c r="K1849" s="238"/>
    </row>
    <row r="1850" spans="1:11" s="239" customFormat="1" ht="38.25" x14ac:dyDescent="0.25">
      <c r="A1850" s="189" t="s">
        <v>827</v>
      </c>
      <c r="B1850" s="237" t="s">
        <v>828</v>
      </c>
      <c r="C1850" s="191">
        <v>125</v>
      </c>
      <c r="D1850" s="192" t="s">
        <v>728</v>
      </c>
      <c r="E1850" s="123"/>
      <c r="F1850" s="52">
        <f t="shared" si="197"/>
        <v>0</v>
      </c>
      <c r="G1850" s="86"/>
      <c r="H1850" s="238"/>
      <c r="I1850" s="238"/>
      <c r="J1850" s="238"/>
      <c r="K1850" s="238"/>
    </row>
    <row r="1851" spans="1:11" s="239" customFormat="1" ht="38.25" x14ac:dyDescent="0.25">
      <c r="A1851" s="189" t="s">
        <v>829</v>
      </c>
      <c r="B1851" s="237" t="s">
        <v>830</v>
      </c>
      <c r="C1851" s="191">
        <v>60</v>
      </c>
      <c r="D1851" s="192" t="s">
        <v>728</v>
      </c>
      <c r="E1851" s="123"/>
      <c r="F1851" s="52">
        <f t="shared" si="197"/>
        <v>0</v>
      </c>
      <c r="G1851" s="86"/>
      <c r="H1851" s="238"/>
      <c r="I1851" s="238"/>
      <c r="J1851" s="238"/>
      <c r="K1851" s="238"/>
    </row>
    <row r="1852" spans="1:11" s="239" customFormat="1" ht="38.25" x14ac:dyDescent="0.25">
      <c r="A1852" s="189" t="s">
        <v>831</v>
      </c>
      <c r="B1852" s="237" t="s">
        <v>832</v>
      </c>
      <c r="C1852" s="191">
        <v>46</v>
      </c>
      <c r="D1852" s="192" t="s">
        <v>728</v>
      </c>
      <c r="E1852" s="123"/>
      <c r="F1852" s="52">
        <f t="shared" si="197"/>
        <v>0</v>
      </c>
      <c r="G1852" s="86"/>
      <c r="H1852" s="238"/>
      <c r="I1852" s="238"/>
      <c r="J1852" s="238"/>
      <c r="K1852" s="238"/>
    </row>
    <row r="1853" spans="1:11" s="239" customFormat="1" ht="38.25" x14ac:dyDescent="0.25">
      <c r="A1853" s="189" t="s">
        <v>833</v>
      </c>
      <c r="B1853" s="237" t="s">
        <v>834</v>
      </c>
      <c r="C1853" s="191">
        <v>23</v>
      </c>
      <c r="D1853" s="192" t="s">
        <v>728</v>
      </c>
      <c r="E1853" s="123"/>
      <c r="F1853" s="52">
        <f t="shared" si="197"/>
        <v>0</v>
      </c>
      <c r="G1853" s="86"/>
      <c r="H1853" s="238"/>
      <c r="I1853" s="238"/>
      <c r="J1853" s="238"/>
      <c r="K1853" s="238"/>
    </row>
    <row r="1854" spans="1:11" s="239" customFormat="1" ht="38.25" x14ac:dyDescent="0.25">
      <c r="A1854" s="189" t="s">
        <v>835</v>
      </c>
      <c r="B1854" s="237" t="s">
        <v>836</v>
      </c>
      <c r="C1854" s="191">
        <v>23</v>
      </c>
      <c r="D1854" s="192" t="s">
        <v>728</v>
      </c>
      <c r="E1854" s="123"/>
      <c r="F1854" s="52">
        <f t="shared" si="197"/>
        <v>0</v>
      </c>
      <c r="G1854" s="86"/>
      <c r="H1854" s="238"/>
      <c r="I1854" s="238"/>
      <c r="J1854" s="238"/>
      <c r="K1854" s="238"/>
    </row>
    <row r="1855" spans="1:11" s="239" customFormat="1" ht="38.25" x14ac:dyDescent="0.25">
      <c r="A1855" s="189" t="s">
        <v>837</v>
      </c>
      <c r="B1855" s="237" t="s">
        <v>838</v>
      </c>
      <c r="C1855" s="191">
        <v>23</v>
      </c>
      <c r="D1855" s="192" t="s">
        <v>728</v>
      </c>
      <c r="E1855" s="123"/>
      <c r="F1855" s="52">
        <f t="shared" si="197"/>
        <v>0</v>
      </c>
      <c r="G1855" s="86"/>
      <c r="H1855" s="238"/>
      <c r="I1855" s="238"/>
      <c r="J1855" s="238"/>
      <c r="K1855" s="238"/>
    </row>
    <row r="1856" spans="1:11" s="239" customFormat="1" ht="38.25" x14ac:dyDescent="0.25">
      <c r="A1856" s="189" t="s">
        <v>839</v>
      </c>
      <c r="B1856" s="237" t="s">
        <v>840</v>
      </c>
      <c r="C1856" s="191">
        <v>122</v>
      </c>
      <c r="D1856" s="192" t="s">
        <v>728</v>
      </c>
      <c r="E1856" s="123"/>
      <c r="F1856" s="52">
        <f t="shared" ref="F1856:F1919" si="198">C1856*E1856</f>
        <v>0</v>
      </c>
      <c r="G1856" s="86"/>
      <c r="H1856" s="238"/>
      <c r="I1856" s="238"/>
      <c r="J1856" s="238"/>
      <c r="K1856" s="238"/>
    </row>
    <row r="1857" spans="1:11" s="239" customFormat="1" ht="38.25" x14ac:dyDescent="0.25">
      <c r="A1857" s="189" t="s">
        <v>841</v>
      </c>
      <c r="B1857" s="237" t="s">
        <v>842</v>
      </c>
      <c r="C1857" s="191">
        <v>115</v>
      </c>
      <c r="D1857" s="192" t="s">
        <v>728</v>
      </c>
      <c r="E1857" s="123"/>
      <c r="F1857" s="52">
        <f t="shared" si="198"/>
        <v>0</v>
      </c>
      <c r="G1857" s="86"/>
      <c r="H1857" s="238"/>
      <c r="I1857" s="238"/>
      <c r="J1857" s="238"/>
      <c r="K1857" s="238"/>
    </row>
    <row r="1858" spans="1:11" s="239" customFormat="1" ht="38.25" x14ac:dyDescent="0.25">
      <c r="A1858" s="189" t="s">
        <v>843</v>
      </c>
      <c r="B1858" s="237" t="s">
        <v>844</v>
      </c>
      <c r="C1858" s="191">
        <v>115</v>
      </c>
      <c r="D1858" s="192" t="s">
        <v>728</v>
      </c>
      <c r="E1858" s="123"/>
      <c r="F1858" s="52">
        <f t="shared" si="198"/>
        <v>0</v>
      </c>
      <c r="G1858" s="86"/>
      <c r="H1858" s="238"/>
      <c r="I1858" s="238"/>
      <c r="J1858" s="238"/>
      <c r="K1858" s="238"/>
    </row>
    <row r="1859" spans="1:11" s="239" customFormat="1" ht="38.25" x14ac:dyDescent="0.25">
      <c r="A1859" s="189" t="s">
        <v>845</v>
      </c>
      <c r="B1859" s="237" t="s">
        <v>846</v>
      </c>
      <c r="C1859" s="191">
        <v>138</v>
      </c>
      <c r="D1859" s="192" t="s">
        <v>728</v>
      </c>
      <c r="E1859" s="123"/>
      <c r="F1859" s="52">
        <f t="shared" si="198"/>
        <v>0</v>
      </c>
      <c r="G1859" s="86"/>
      <c r="H1859" s="238"/>
      <c r="I1859" s="238"/>
      <c r="J1859" s="238"/>
      <c r="K1859" s="238"/>
    </row>
    <row r="1860" spans="1:11" s="239" customFormat="1" ht="38.25" x14ac:dyDescent="0.25">
      <c r="A1860" s="189" t="s">
        <v>847</v>
      </c>
      <c r="B1860" s="237" t="s">
        <v>848</v>
      </c>
      <c r="C1860" s="191">
        <v>148</v>
      </c>
      <c r="D1860" s="192" t="s">
        <v>728</v>
      </c>
      <c r="E1860" s="123"/>
      <c r="F1860" s="52">
        <f t="shared" si="198"/>
        <v>0</v>
      </c>
      <c r="G1860" s="86"/>
      <c r="H1860" s="238"/>
      <c r="I1860" s="238"/>
      <c r="J1860" s="238"/>
      <c r="K1860" s="238"/>
    </row>
    <row r="1861" spans="1:11" s="239" customFormat="1" ht="38.25" x14ac:dyDescent="0.25">
      <c r="A1861" s="189" t="s">
        <v>849</v>
      </c>
      <c r="B1861" s="237" t="s">
        <v>850</v>
      </c>
      <c r="C1861" s="191">
        <v>138</v>
      </c>
      <c r="D1861" s="192" t="s">
        <v>728</v>
      </c>
      <c r="E1861" s="123"/>
      <c r="F1861" s="52">
        <f t="shared" si="198"/>
        <v>0</v>
      </c>
      <c r="G1861" s="86"/>
      <c r="H1861" s="238"/>
      <c r="I1861" s="238"/>
      <c r="J1861" s="238"/>
      <c r="K1861" s="238"/>
    </row>
    <row r="1862" spans="1:11" s="239" customFormat="1" ht="38.25" x14ac:dyDescent="0.25">
      <c r="A1862" s="189" t="s">
        <v>851</v>
      </c>
      <c r="B1862" s="237" t="s">
        <v>852</v>
      </c>
      <c r="C1862" s="191">
        <v>148</v>
      </c>
      <c r="D1862" s="192" t="s">
        <v>728</v>
      </c>
      <c r="E1862" s="123"/>
      <c r="F1862" s="52">
        <f t="shared" si="198"/>
        <v>0</v>
      </c>
      <c r="G1862" s="86"/>
      <c r="H1862" s="238"/>
      <c r="I1862" s="238"/>
      <c r="J1862" s="238"/>
      <c r="K1862" s="238"/>
    </row>
    <row r="1863" spans="1:11" s="239" customFormat="1" ht="38.25" x14ac:dyDescent="0.25">
      <c r="A1863" s="189" t="s">
        <v>853</v>
      </c>
      <c r="B1863" s="237" t="s">
        <v>854</v>
      </c>
      <c r="C1863" s="191">
        <v>138</v>
      </c>
      <c r="D1863" s="192" t="s">
        <v>728</v>
      </c>
      <c r="E1863" s="123"/>
      <c r="F1863" s="52">
        <f t="shared" si="198"/>
        <v>0</v>
      </c>
      <c r="G1863" s="86"/>
      <c r="H1863" s="238"/>
      <c r="I1863" s="238"/>
      <c r="J1863" s="238"/>
      <c r="K1863" s="238"/>
    </row>
    <row r="1864" spans="1:11" s="239" customFormat="1" ht="38.25" x14ac:dyDescent="0.25">
      <c r="A1864" s="189" t="s">
        <v>855</v>
      </c>
      <c r="B1864" s="237" t="s">
        <v>856</v>
      </c>
      <c r="C1864" s="191">
        <v>148</v>
      </c>
      <c r="D1864" s="192" t="s">
        <v>728</v>
      </c>
      <c r="E1864" s="123"/>
      <c r="F1864" s="52">
        <f t="shared" si="198"/>
        <v>0</v>
      </c>
      <c r="G1864" s="86"/>
      <c r="H1864" s="238"/>
      <c r="I1864" s="238"/>
      <c r="J1864" s="238"/>
      <c r="K1864" s="238"/>
    </row>
    <row r="1865" spans="1:11" s="239" customFormat="1" ht="38.25" x14ac:dyDescent="0.25">
      <c r="A1865" s="189" t="s">
        <v>857</v>
      </c>
      <c r="B1865" s="237" t="s">
        <v>858</v>
      </c>
      <c r="C1865" s="191">
        <v>40</v>
      </c>
      <c r="D1865" s="192" t="s">
        <v>728</v>
      </c>
      <c r="E1865" s="123"/>
      <c r="F1865" s="52">
        <f t="shared" si="198"/>
        <v>0</v>
      </c>
      <c r="G1865" s="86"/>
      <c r="H1865" s="238"/>
      <c r="I1865" s="238"/>
      <c r="J1865" s="238"/>
      <c r="K1865" s="238"/>
    </row>
    <row r="1866" spans="1:11" s="239" customFormat="1" ht="38.25" x14ac:dyDescent="0.25">
      <c r="A1866" s="189" t="s">
        <v>859</v>
      </c>
      <c r="B1866" s="237" t="s">
        <v>860</v>
      </c>
      <c r="C1866" s="191">
        <v>122</v>
      </c>
      <c r="D1866" s="192" t="s">
        <v>728</v>
      </c>
      <c r="E1866" s="123"/>
      <c r="F1866" s="52">
        <f t="shared" si="198"/>
        <v>0</v>
      </c>
      <c r="G1866" s="86"/>
      <c r="H1866" s="238"/>
      <c r="I1866" s="238"/>
      <c r="J1866" s="238"/>
      <c r="K1866" s="238"/>
    </row>
    <row r="1867" spans="1:11" s="239" customFormat="1" ht="38.25" x14ac:dyDescent="0.25">
      <c r="A1867" s="189" t="s">
        <v>861</v>
      </c>
      <c r="B1867" s="237" t="s">
        <v>862</v>
      </c>
      <c r="C1867" s="191">
        <v>105</v>
      </c>
      <c r="D1867" s="192" t="s">
        <v>728</v>
      </c>
      <c r="E1867" s="123"/>
      <c r="F1867" s="52">
        <f t="shared" si="198"/>
        <v>0</v>
      </c>
      <c r="G1867" s="86"/>
      <c r="H1867" s="238"/>
      <c r="I1867" s="238"/>
      <c r="J1867" s="238"/>
      <c r="K1867" s="238"/>
    </row>
    <row r="1868" spans="1:11" s="239" customFormat="1" ht="38.25" x14ac:dyDescent="0.25">
      <c r="A1868" s="189" t="s">
        <v>863</v>
      </c>
      <c r="B1868" s="237" t="s">
        <v>864</v>
      </c>
      <c r="C1868" s="191">
        <v>92</v>
      </c>
      <c r="D1868" s="192" t="s">
        <v>728</v>
      </c>
      <c r="E1868" s="123"/>
      <c r="F1868" s="52">
        <f t="shared" si="198"/>
        <v>0</v>
      </c>
      <c r="G1868" s="86"/>
      <c r="H1868" s="238"/>
      <c r="I1868" s="238"/>
      <c r="J1868" s="238"/>
      <c r="K1868" s="238"/>
    </row>
    <row r="1869" spans="1:11" s="239" customFormat="1" ht="38.25" x14ac:dyDescent="0.25">
      <c r="A1869" s="189" t="s">
        <v>865</v>
      </c>
      <c r="B1869" s="237" t="s">
        <v>866</v>
      </c>
      <c r="C1869" s="191">
        <v>82</v>
      </c>
      <c r="D1869" s="192" t="s">
        <v>728</v>
      </c>
      <c r="E1869" s="123"/>
      <c r="F1869" s="52">
        <f t="shared" si="198"/>
        <v>0</v>
      </c>
      <c r="G1869" s="86"/>
      <c r="H1869" s="238"/>
      <c r="I1869" s="238"/>
      <c r="J1869" s="238"/>
      <c r="K1869" s="238"/>
    </row>
    <row r="1870" spans="1:11" s="239" customFormat="1" ht="38.25" x14ac:dyDescent="0.25">
      <c r="A1870" s="189" t="s">
        <v>867</v>
      </c>
      <c r="B1870" s="237" t="s">
        <v>868</v>
      </c>
      <c r="C1870" s="191">
        <v>82</v>
      </c>
      <c r="D1870" s="192" t="s">
        <v>728</v>
      </c>
      <c r="E1870" s="123"/>
      <c r="F1870" s="52">
        <f t="shared" si="198"/>
        <v>0</v>
      </c>
      <c r="G1870" s="86"/>
      <c r="H1870" s="238"/>
      <c r="I1870" s="238"/>
      <c r="J1870" s="238"/>
      <c r="K1870" s="238"/>
    </row>
    <row r="1871" spans="1:11" s="239" customFormat="1" ht="38.25" x14ac:dyDescent="0.25">
      <c r="A1871" s="189" t="s">
        <v>869</v>
      </c>
      <c r="B1871" s="237" t="s">
        <v>870</v>
      </c>
      <c r="C1871" s="191">
        <v>73</v>
      </c>
      <c r="D1871" s="192" t="s">
        <v>728</v>
      </c>
      <c r="E1871" s="123"/>
      <c r="F1871" s="52">
        <f t="shared" si="198"/>
        <v>0</v>
      </c>
      <c r="G1871" s="86"/>
      <c r="H1871" s="238"/>
      <c r="I1871" s="238"/>
      <c r="J1871" s="238"/>
      <c r="K1871" s="238"/>
    </row>
    <row r="1872" spans="1:11" s="239" customFormat="1" ht="38.25" x14ac:dyDescent="0.25">
      <c r="A1872" s="189" t="s">
        <v>871</v>
      </c>
      <c r="B1872" s="237" t="s">
        <v>872</v>
      </c>
      <c r="C1872" s="191">
        <v>86</v>
      </c>
      <c r="D1872" s="192" t="s">
        <v>728</v>
      </c>
      <c r="E1872" s="123"/>
      <c r="F1872" s="52">
        <f t="shared" si="198"/>
        <v>0</v>
      </c>
      <c r="G1872" s="86"/>
      <c r="H1872" s="238"/>
      <c r="I1872" s="238"/>
      <c r="J1872" s="238"/>
      <c r="K1872" s="238"/>
    </row>
    <row r="1873" spans="1:11" s="239" customFormat="1" ht="38.25" x14ac:dyDescent="0.25">
      <c r="A1873" s="189" t="s">
        <v>873</v>
      </c>
      <c r="B1873" s="237" t="s">
        <v>874</v>
      </c>
      <c r="C1873" s="191">
        <v>148</v>
      </c>
      <c r="D1873" s="192" t="s">
        <v>728</v>
      </c>
      <c r="E1873" s="123"/>
      <c r="F1873" s="52">
        <f t="shared" si="198"/>
        <v>0</v>
      </c>
      <c r="G1873" s="86"/>
      <c r="H1873" s="238"/>
      <c r="I1873" s="238"/>
      <c r="J1873" s="238"/>
      <c r="K1873" s="238"/>
    </row>
    <row r="1874" spans="1:11" s="239" customFormat="1" ht="38.25" x14ac:dyDescent="0.25">
      <c r="A1874" s="189" t="s">
        <v>875</v>
      </c>
      <c r="B1874" s="237" t="s">
        <v>876</v>
      </c>
      <c r="C1874" s="191">
        <v>158</v>
      </c>
      <c r="D1874" s="192" t="s">
        <v>728</v>
      </c>
      <c r="E1874" s="123"/>
      <c r="F1874" s="52">
        <f t="shared" si="198"/>
        <v>0</v>
      </c>
      <c r="G1874" s="86"/>
      <c r="H1874" s="238"/>
      <c r="I1874" s="238"/>
      <c r="J1874" s="238"/>
      <c r="K1874" s="238"/>
    </row>
    <row r="1875" spans="1:11" s="239" customFormat="1" ht="38.25" x14ac:dyDescent="0.25">
      <c r="A1875" s="189" t="s">
        <v>877</v>
      </c>
      <c r="B1875" s="237" t="s">
        <v>878</v>
      </c>
      <c r="C1875" s="191">
        <v>53</v>
      </c>
      <c r="D1875" s="192" t="s">
        <v>728</v>
      </c>
      <c r="E1875" s="123"/>
      <c r="F1875" s="52">
        <f t="shared" si="198"/>
        <v>0</v>
      </c>
      <c r="G1875" s="86"/>
      <c r="H1875" s="238"/>
      <c r="I1875" s="238"/>
      <c r="J1875" s="238"/>
      <c r="K1875" s="238"/>
    </row>
    <row r="1876" spans="1:11" s="239" customFormat="1" ht="38.25" x14ac:dyDescent="0.25">
      <c r="A1876" s="189" t="s">
        <v>879</v>
      </c>
      <c r="B1876" s="237" t="s">
        <v>880</v>
      </c>
      <c r="C1876" s="191">
        <v>53</v>
      </c>
      <c r="D1876" s="192" t="s">
        <v>728</v>
      </c>
      <c r="E1876" s="123"/>
      <c r="F1876" s="52">
        <f t="shared" si="198"/>
        <v>0</v>
      </c>
      <c r="G1876" s="86"/>
      <c r="H1876" s="238"/>
      <c r="I1876" s="238"/>
      <c r="J1876" s="238"/>
      <c r="K1876" s="238"/>
    </row>
    <row r="1877" spans="1:11" s="239" customFormat="1" ht="38.25" x14ac:dyDescent="0.25">
      <c r="A1877" s="189" t="s">
        <v>881</v>
      </c>
      <c r="B1877" s="237" t="s">
        <v>882</v>
      </c>
      <c r="C1877" s="191">
        <v>23</v>
      </c>
      <c r="D1877" s="192" t="s">
        <v>728</v>
      </c>
      <c r="E1877" s="123"/>
      <c r="F1877" s="52">
        <f t="shared" si="198"/>
        <v>0</v>
      </c>
      <c r="G1877" s="86"/>
      <c r="H1877" s="238"/>
      <c r="I1877" s="238"/>
      <c r="J1877" s="238"/>
      <c r="K1877" s="238"/>
    </row>
    <row r="1878" spans="1:11" s="239" customFormat="1" ht="38.25" x14ac:dyDescent="0.25">
      <c r="A1878" s="189" t="s">
        <v>883</v>
      </c>
      <c r="B1878" s="237" t="s">
        <v>884</v>
      </c>
      <c r="C1878" s="191">
        <v>151</v>
      </c>
      <c r="D1878" s="192" t="s">
        <v>728</v>
      </c>
      <c r="E1878" s="123"/>
      <c r="F1878" s="52">
        <f t="shared" si="198"/>
        <v>0</v>
      </c>
      <c r="G1878" s="86"/>
      <c r="H1878" s="238"/>
      <c r="I1878" s="238"/>
      <c r="J1878" s="238"/>
      <c r="K1878" s="238"/>
    </row>
    <row r="1879" spans="1:11" s="239" customFormat="1" ht="38.25" x14ac:dyDescent="0.25">
      <c r="A1879" s="189" t="s">
        <v>885</v>
      </c>
      <c r="B1879" s="237" t="s">
        <v>886</v>
      </c>
      <c r="C1879" s="191">
        <v>151</v>
      </c>
      <c r="D1879" s="192" t="s">
        <v>728</v>
      </c>
      <c r="E1879" s="123"/>
      <c r="F1879" s="52">
        <f t="shared" si="198"/>
        <v>0</v>
      </c>
      <c r="G1879" s="86"/>
      <c r="H1879" s="238"/>
      <c r="I1879" s="238"/>
      <c r="J1879" s="238"/>
      <c r="K1879" s="238"/>
    </row>
    <row r="1880" spans="1:11" s="239" customFormat="1" ht="38.25" x14ac:dyDescent="0.25">
      <c r="A1880" s="189" t="s">
        <v>887</v>
      </c>
      <c r="B1880" s="237" t="s">
        <v>888</v>
      </c>
      <c r="C1880" s="191">
        <v>142</v>
      </c>
      <c r="D1880" s="192" t="s">
        <v>728</v>
      </c>
      <c r="E1880" s="123"/>
      <c r="F1880" s="52">
        <f t="shared" si="198"/>
        <v>0</v>
      </c>
      <c r="G1880" s="86"/>
      <c r="H1880" s="238"/>
      <c r="I1880" s="238"/>
      <c r="J1880" s="238"/>
      <c r="K1880" s="238"/>
    </row>
    <row r="1881" spans="1:11" s="239" customFormat="1" ht="38.25" x14ac:dyDescent="0.25">
      <c r="A1881" s="189" t="s">
        <v>889</v>
      </c>
      <c r="B1881" s="237" t="s">
        <v>890</v>
      </c>
      <c r="C1881" s="191">
        <v>138</v>
      </c>
      <c r="D1881" s="192" t="s">
        <v>728</v>
      </c>
      <c r="E1881" s="123"/>
      <c r="F1881" s="52">
        <f t="shared" si="198"/>
        <v>0</v>
      </c>
      <c r="G1881" s="86"/>
      <c r="H1881" s="238"/>
      <c r="I1881" s="238"/>
      <c r="J1881" s="238"/>
      <c r="K1881" s="238"/>
    </row>
    <row r="1882" spans="1:11" s="239" customFormat="1" ht="38.25" x14ac:dyDescent="0.25">
      <c r="A1882" s="189" t="s">
        <v>891</v>
      </c>
      <c r="B1882" s="237" t="s">
        <v>892</v>
      </c>
      <c r="C1882" s="191">
        <v>142</v>
      </c>
      <c r="D1882" s="192" t="s">
        <v>728</v>
      </c>
      <c r="E1882" s="123"/>
      <c r="F1882" s="52">
        <f t="shared" si="198"/>
        <v>0</v>
      </c>
      <c r="G1882" s="86"/>
      <c r="H1882" s="238"/>
      <c r="I1882" s="238"/>
      <c r="J1882" s="238"/>
      <c r="K1882" s="238"/>
    </row>
    <row r="1883" spans="1:11" s="239" customFormat="1" ht="38.25" x14ac:dyDescent="0.25">
      <c r="A1883" s="189" t="s">
        <v>893</v>
      </c>
      <c r="B1883" s="237" t="s">
        <v>894</v>
      </c>
      <c r="C1883" s="191">
        <v>151</v>
      </c>
      <c r="D1883" s="192" t="s">
        <v>728</v>
      </c>
      <c r="E1883" s="123"/>
      <c r="F1883" s="52">
        <f t="shared" si="198"/>
        <v>0</v>
      </c>
      <c r="G1883" s="86"/>
      <c r="H1883" s="238"/>
      <c r="I1883" s="238"/>
      <c r="J1883" s="238"/>
      <c r="K1883" s="238"/>
    </row>
    <row r="1884" spans="1:11" s="239" customFormat="1" ht="38.25" x14ac:dyDescent="0.25">
      <c r="A1884" s="189" t="s">
        <v>895</v>
      </c>
      <c r="B1884" s="237" t="s">
        <v>896</v>
      </c>
      <c r="C1884" s="191">
        <v>151</v>
      </c>
      <c r="D1884" s="192" t="s">
        <v>728</v>
      </c>
      <c r="E1884" s="123"/>
      <c r="F1884" s="52">
        <f t="shared" si="198"/>
        <v>0</v>
      </c>
      <c r="G1884" s="86"/>
      <c r="H1884" s="238"/>
      <c r="I1884" s="238"/>
      <c r="J1884" s="238"/>
      <c r="K1884" s="238"/>
    </row>
    <row r="1885" spans="1:11" s="239" customFormat="1" ht="38.25" x14ac:dyDescent="0.25">
      <c r="A1885" s="189" t="s">
        <v>897</v>
      </c>
      <c r="B1885" s="237" t="s">
        <v>898</v>
      </c>
      <c r="C1885" s="191">
        <v>210</v>
      </c>
      <c r="D1885" s="192" t="s">
        <v>728</v>
      </c>
      <c r="E1885" s="123"/>
      <c r="F1885" s="52">
        <f t="shared" si="198"/>
        <v>0</v>
      </c>
      <c r="G1885" s="86"/>
      <c r="H1885" s="238"/>
      <c r="I1885" s="238"/>
      <c r="J1885" s="238"/>
      <c r="K1885" s="238"/>
    </row>
    <row r="1886" spans="1:11" s="239" customFormat="1" ht="38.25" x14ac:dyDescent="0.25">
      <c r="A1886" s="189" t="s">
        <v>899</v>
      </c>
      <c r="B1886" s="237" t="s">
        <v>900</v>
      </c>
      <c r="C1886" s="191">
        <v>233</v>
      </c>
      <c r="D1886" s="192" t="s">
        <v>728</v>
      </c>
      <c r="E1886" s="123"/>
      <c r="F1886" s="52">
        <f t="shared" si="198"/>
        <v>0</v>
      </c>
      <c r="G1886" s="86"/>
      <c r="H1886" s="238"/>
      <c r="I1886" s="238"/>
      <c r="J1886" s="238"/>
      <c r="K1886" s="238"/>
    </row>
    <row r="1887" spans="1:11" s="239" customFormat="1" ht="38.25" x14ac:dyDescent="0.25">
      <c r="A1887" s="189" t="s">
        <v>901</v>
      </c>
      <c r="B1887" s="237" t="s">
        <v>902</v>
      </c>
      <c r="C1887" s="191">
        <v>233</v>
      </c>
      <c r="D1887" s="192" t="s">
        <v>728</v>
      </c>
      <c r="E1887" s="123"/>
      <c r="F1887" s="52">
        <f t="shared" si="198"/>
        <v>0</v>
      </c>
      <c r="G1887" s="86"/>
      <c r="H1887" s="238"/>
      <c r="I1887" s="238"/>
      <c r="J1887" s="238"/>
      <c r="K1887" s="238"/>
    </row>
    <row r="1888" spans="1:11" s="239" customFormat="1" ht="38.25" x14ac:dyDescent="0.25">
      <c r="A1888" s="189" t="s">
        <v>903</v>
      </c>
      <c r="B1888" s="237" t="s">
        <v>904</v>
      </c>
      <c r="C1888" s="191">
        <v>256</v>
      </c>
      <c r="D1888" s="192" t="s">
        <v>728</v>
      </c>
      <c r="E1888" s="123"/>
      <c r="F1888" s="52">
        <f t="shared" si="198"/>
        <v>0</v>
      </c>
      <c r="G1888" s="86"/>
      <c r="H1888" s="238"/>
      <c r="I1888" s="238"/>
      <c r="J1888" s="238"/>
      <c r="K1888" s="238"/>
    </row>
    <row r="1889" spans="1:11" s="239" customFormat="1" ht="38.25" x14ac:dyDescent="0.25">
      <c r="A1889" s="189" t="s">
        <v>905</v>
      </c>
      <c r="B1889" s="237" t="s">
        <v>906</v>
      </c>
      <c r="C1889" s="191">
        <v>266</v>
      </c>
      <c r="D1889" s="192" t="s">
        <v>728</v>
      </c>
      <c r="E1889" s="123"/>
      <c r="F1889" s="52">
        <f t="shared" si="198"/>
        <v>0</v>
      </c>
      <c r="G1889" s="86"/>
      <c r="H1889" s="238"/>
      <c r="I1889" s="238"/>
      <c r="J1889" s="238"/>
      <c r="K1889" s="238"/>
    </row>
    <row r="1890" spans="1:11" s="239" customFormat="1" ht="38.25" x14ac:dyDescent="0.25">
      <c r="A1890" s="189" t="s">
        <v>907</v>
      </c>
      <c r="B1890" s="237" t="s">
        <v>908</v>
      </c>
      <c r="C1890" s="191">
        <v>266</v>
      </c>
      <c r="D1890" s="192" t="s">
        <v>728</v>
      </c>
      <c r="E1890" s="123"/>
      <c r="F1890" s="52">
        <f t="shared" si="198"/>
        <v>0</v>
      </c>
      <c r="G1890" s="86"/>
      <c r="H1890" s="238"/>
      <c r="I1890" s="238"/>
      <c r="J1890" s="238"/>
      <c r="K1890" s="238"/>
    </row>
    <row r="1891" spans="1:11" s="239" customFormat="1" ht="38.25" x14ac:dyDescent="0.25">
      <c r="A1891" s="189" t="s">
        <v>909</v>
      </c>
      <c r="B1891" s="237" t="s">
        <v>910</v>
      </c>
      <c r="C1891" s="191">
        <v>289</v>
      </c>
      <c r="D1891" s="192" t="s">
        <v>728</v>
      </c>
      <c r="E1891" s="123"/>
      <c r="F1891" s="52">
        <f t="shared" si="198"/>
        <v>0</v>
      </c>
      <c r="G1891" s="86"/>
      <c r="H1891" s="238"/>
      <c r="I1891" s="238"/>
      <c r="J1891" s="238"/>
      <c r="K1891" s="238"/>
    </row>
    <row r="1892" spans="1:11" s="239" customFormat="1" ht="38.25" x14ac:dyDescent="0.25">
      <c r="A1892" s="189" t="s">
        <v>911</v>
      </c>
      <c r="B1892" s="237" t="s">
        <v>912</v>
      </c>
      <c r="C1892" s="191">
        <v>92</v>
      </c>
      <c r="D1892" s="192" t="s">
        <v>728</v>
      </c>
      <c r="E1892" s="123"/>
      <c r="F1892" s="52">
        <f t="shared" si="198"/>
        <v>0</v>
      </c>
      <c r="G1892" s="86"/>
      <c r="H1892" s="238"/>
      <c r="I1892" s="238"/>
      <c r="J1892" s="238"/>
      <c r="K1892" s="238"/>
    </row>
    <row r="1893" spans="1:11" s="239" customFormat="1" ht="38.25" x14ac:dyDescent="0.25">
      <c r="A1893" s="189" t="s">
        <v>913</v>
      </c>
      <c r="B1893" s="237" t="s">
        <v>914</v>
      </c>
      <c r="C1893" s="191">
        <v>92</v>
      </c>
      <c r="D1893" s="192" t="s">
        <v>728</v>
      </c>
      <c r="E1893" s="123"/>
      <c r="F1893" s="52">
        <f t="shared" si="198"/>
        <v>0</v>
      </c>
      <c r="G1893" s="86"/>
      <c r="H1893" s="238"/>
      <c r="I1893" s="238"/>
      <c r="J1893" s="238"/>
      <c r="K1893" s="238"/>
    </row>
    <row r="1894" spans="1:11" s="239" customFormat="1" ht="38.25" x14ac:dyDescent="0.25">
      <c r="A1894" s="189" t="s">
        <v>915</v>
      </c>
      <c r="B1894" s="237" t="s">
        <v>916</v>
      </c>
      <c r="C1894" s="191">
        <v>292</v>
      </c>
      <c r="D1894" s="192" t="s">
        <v>728</v>
      </c>
      <c r="E1894" s="123"/>
      <c r="F1894" s="52">
        <f t="shared" si="198"/>
        <v>0</v>
      </c>
      <c r="G1894" s="86"/>
      <c r="H1894" s="238"/>
      <c r="I1894" s="238"/>
      <c r="J1894" s="238"/>
      <c r="K1894" s="238"/>
    </row>
    <row r="1895" spans="1:11" s="239" customFormat="1" ht="38.25" x14ac:dyDescent="0.25">
      <c r="A1895" s="189" t="s">
        <v>917</v>
      </c>
      <c r="B1895" s="237" t="s">
        <v>918</v>
      </c>
      <c r="C1895" s="191">
        <v>128</v>
      </c>
      <c r="D1895" s="192" t="s">
        <v>728</v>
      </c>
      <c r="E1895" s="123"/>
      <c r="F1895" s="52">
        <f t="shared" si="198"/>
        <v>0</v>
      </c>
      <c r="G1895" s="86"/>
      <c r="H1895" s="238"/>
      <c r="I1895" s="238"/>
      <c r="J1895" s="238"/>
      <c r="K1895" s="238"/>
    </row>
    <row r="1896" spans="1:11" s="239" customFormat="1" ht="38.25" x14ac:dyDescent="0.25">
      <c r="A1896" s="189" t="s">
        <v>919</v>
      </c>
      <c r="B1896" s="237" t="s">
        <v>920</v>
      </c>
      <c r="C1896" s="191">
        <v>128</v>
      </c>
      <c r="D1896" s="192" t="s">
        <v>728</v>
      </c>
      <c r="E1896" s="123"/>
      <c r="F1896" s="52">
        <f t="shared" si="198"/>
        <v>0</v>
      </c>
      <c r="G1896" s="86"/>
      <c r="H1896" s="238"/>
      <c r="I1896" s="238"/>
      <c r="J1896" s="238"/>
      <c r="K1896" s="238"/>
    </row>
    <row r="1897" spans="1:11" s="239" customFormat="1" ht="38.25" x14ac:dyDescent="0.25">
      <c r="A1897" s="189" t="s">
        <v>921</v>
      </c>
      <c r="B1897" s="237" t="s">
        <v>922</v>
      </c>
      <c r="C1897" s="191">
        <v>184</v>
      </c>
      <c r="D1897" s="192" t="s">
        <v>728</v>
      </c>
      <c r="E1897" s="123"/>
      <c r="F1897" s="52">
        <f t="shared" si="198"/>
        <v>0</v>
      </c>
      <c r="G1897" s="86"/>
      <c r="H1897" s="238"/>
      <c r="I1897" s="238"/>
      <c r="J1897" s="238"/>
      <c r="K1897" s="238"/>
    </row>
    <row r="1898" spans="1:11" s="239" customFormat="1" ht="38.25" x14ac:dyDescent="0.25">
      <c r="A1898" s="189" t="s">
        <v>923</v>
      </c>
      <c r="B1898" s="237" t="s">
        <v>924</v>
      </c>
      <c r="C1898" s="191">
        <v>155</v>
      </c>
      <c r="D1898" s="192" t="s">
        <v>728</v>
      </c>
      <c r="E1898" s="123"/>
      <c r="F1898" s="52">
        <f t="shared" si="198"/>
        <v>0</v>
      </c>
      <c r="G1898" s="86"/>
      <c r="H1898" s="238"/>
      <c r="I1898" s="238"/>
      <c r="J1898" s="238"/>
      <c r="K1898" s="238"/>
    </row>
    <row r="1899" spans="1:11" s="239" customFormat="1" ht="38.25" x14ac:dyDescent="0.25">
      <c r="A1899" s="189" t="s">
        <v>925</v>
      </c>
      <c r="B1899" s="237" t="s">
        <v>926</v>
      </c>
      <c r="C1899" s="191">
        <v>155</v>
      </c>
      <c r="D1899" s="192" t="s">
        <v>728</v>
      </c>
      <c r="E1899" s="123"/>
      <c r="F1899" s="52">
        <f t="shared" si="198"/>
        <v>0</v>
      </c>
      <c r="G1899" s="86"/>
      <c r="H1899" s="238"/>
      <c r="I1899" s="238"/>
      <c r="J1899" s="238"/>
      <c r="K1899" s="238"/>
    </row>
    <row r="1900" spans="1:11" s="239" customFormat="1" ht="38.25" x14ac:dyDescent="0.25">
      <c r="A1900" s="189" t="s">
        <v>927</v>
      </c>
      <c r="B1900" s="237" t="s">
        <v>928</v>
      </c>
      <c r="C1900" s="191">
        <v>145</v>
      </c>
      <c r="D1900" s="192" t="s">
        <v>728</v>
      </c>
      <c r="E1900" s="123"/>
      <c r="F1900" s="52">
        <f t="shared" si="198"/>
        <v>0</v>
      </c>
      <c r="G1900" s="86"/>
      <c r="H1900" s="238"/>
      <c r="I1900" s="238"/>
      <c r="J1900" s="238"/>
      <c r="K1900" s="238"/>
    </row>
    <row r="1901" spans="1:11" s="239" customFormat="1" ht="38.25" x14ac:dyDescent="0.25">
      <c r="A1901" s="189" t="s">
        <v>929</v>
      </c>
      <c r="B1901" s="237" t="s">
        <v>930</v>
      </c>
      <c r="C1901" s="191">
        <v>109</v>
      </c>
      <c r="D1901" s="192" t="s">
        <v>728</v>
      </c>
      <c r="E1901" s="123"/>
      <c r="F1901" s="52">
        <f t="shared" si="198"/>
        <v>0</v>
      </c>
      <c r="G1901" s="86"/>
      <c r="H1901" s="238"/>
      <c r="I1901" s="238"/>
      <c r="J1901" s="238"/>
      <c r="K1901" s="238"/>
    </row>
    <row r="1902" spans="1:11" s="239" customFormat="1" ht="38.25" x14ac:dyDescent="0.25">
      <c r="A1902" s="189" t="s">
        <v>931</v>
      </c>
      <c r="B1902" s="237" t="s">
        <v>932</v>
      </c>
      <c r="C1902" s="191">
        <v>99</v>
      </c>
      <c r="D1902" s="192" t="s">
        <v>728</v>
      </c>
      <c r="E1902" s="123"/>
      <c r="F1902" s="52">
        <f t="shared" si="198"/>
        <v>0</v>
      </c>
      <c r="G1902" s="86"/>
      <c r="H1902" s="238"/>
      <c r="I1902" s="238"/>
      <c r="J1902" s="238"/>
      <c r="K1902" s="238"/>
    </row>
    <row r="1903" spans="1:11" s="239" customFormat="1" ht="38.25" x14ac:dyDescent="0.25">
      <c r="A1903" s="189" t="s">
        <v>933</v>
      </c>
      <c r="B1903" s="237" t="s">
        <v>934</v>
      </c>
      <c r="C1903" s="191">
        <v>92</v>
      </c>
      <c r="D1903" s="192" t="s">
        <v>728</v>
      </c>
      <c r="E1903" s="123"/>
      <c r="F1903" s="52">
        <f t="shared" si="198"/>
        <v>0</v>
      </c>
      <c r="G1903" s="86"/>
      <c r="H1903" s="238"/>
      <c r="I1903" s="238"/>
      <c r="J1903" s="238"/>
      <c r="K1903" s="238"/>
    </row>
    <row r="1904" spans="1:11" s="239" customFormat="1" ht="38.25" x14ac:dyDescent="0.25">
      <c r="A1904" s="189" t="s">
        <v>935</v>
      </c>
      <c r="B1904" s="237" t="s">
        <v>936</v>
      </c>
      <c r="C1904" s="191">
        <v>89</v>
      </c>
      <c r="D1904" s="192" t="s">
        <v>728</v>
      </c>
      <c r="E1904" s="123"/>
      <c r="F1904" s="52">
        <f t="shared" si="198"/>
        <v>0</v>
      </c>
      <c r="G1904" s="86"/>
      <c r="H1904" s="238"/>
      <c r="I1904" s="238"/>
      <c r="J1904" s="238"/>
      <c r="K1904" s="238"/>
    </row>
    <row r="1905" spans="1:11" s="239" customFormat="1" ht="38.25" x14ac:dyDescent="0.25">
      <c r="A1905" s="189" t="s">
        <v>937</v>
      </c>
      <c r="B1905" s="237" t="s">
        <v>938</v>
      </c>
      <c r="C1905" s="191">
        <v>82</v>
      </c>
      <c r="D1905" s="192" t="s">
        <v>728</v>
      </c>
      <c r="E1905" s="123"/>
      <c r="F1905" s="52">
        <f t="shared" si="198"/>
        <v>0</v>
      </c>
      <c r="G1905" s="86"/>
      <c r="H1905" s="238"/>
      <c r="I1905" s="238"/>
      <c r="J1905" s="238"/>
      <c r="K1905" s="238"/>
    </row>
    <row r="1906" spans="1:11" s="239" customFormat="1" ht="38.25" x14ac:dyDescent="0.25">
      <c r="A1906" s="189" t="s">
        <v>939</v>
      </c>
      <c r="B1906" s="237" t="s">
        <v>940</v>
      </c>
      <c r="C1906" s="191">
        <v>89</v>
      </c>
      <c r="D1906" s="192" t="s">
        <v>728</v>
      </c>
      <c r="E1906" s="123"/>
      <c r="F1906" s="52">
        <f t="shared" si="198"/>
        <v>0</v>
      </c>
      <c r="G1906" s="86"/>
      <c r="H1906" s="238"/>
      <c r="I1906" s="238"/>
      <c r="J1906" s="238"/>
      <c r="K1906" s="238"/>
    </row>
    <row r="1907" spans="1:11" s="239" customFormat="1" ht="38.25" x14ac:dyDescent="0.25">
      <c r="A1907" s="189" t="s">
        <v>941</v>
      </c>
      <c r="B1907" s="237" t="s">
        <v>942</v>
      </c>
      <c r="C1907" s="191">
        <v>92</v>
      </c>
      <c r="D1907" s="192" t="s">
        <v>728</v>
      </c>
      <c r="E1907" s="123"/>
      <c r="F1907" s="52">
        <f t="shared" si="198"/>
        <v>0</v>
      </c>
      <c r="G1907" s="86"/>
      <c r="H1907" s="238"/>
      <c r="I1907" s="238"/>
      <c r="J1907" s="238"/>
      <c r="K1907" s="238"/>
    </row>
    <row r="1908" spans="1:11" s="239" customFormat="1" ht="38.25" x14ac:dyDescent="0.25">
      <c r="A1908" s="189" t="s">
        <v>943</v>
      </c>
      <c r="B1908" s="237" t="s">
        <v>944</v>
      </c>
      <c r="C1908" s="191">
        <v>128</v>
      </c>
      <c r="D1908" s="192" t="s">
        <v>728</v>
      </c>
      <c r="E1908" s="123"/>
      <c r="F1908" s="52">
        <f t="shared" si="198"/>
        <v>0</v>
      </c>
      <c r="G1908" s="86"/>
      <c r="H1908" s="238"/>
      <c r="I1908" s="238"/>
      <c r="J1908" s="238"/>
      <c r="K1908" s="238"/>
    </row>
    <row r="1909" spans="1:11" s="239" customFormat="1" ht="38.25" x14ac:dyDescent="0.25">
      <c r="A1909" s="189" t="s">
        <v>945</v>
      </c>
      <c r="B1909" s="237" t="s">
        <v>946</v>
      </c>
      <c r="C1909" s="191">
        <v>20</v>
      </c>
      <c r="D1909" s="192" t="s">
        <v>728</v>
      </c>
      <c r="E1909" s="123"/>
      <c r="F1909" s="52">
        <f t="shared" si="198"/>
        <v>0</v>
      </c>
      <c r="G1909" s="86"/>
      <c r="H1909" s="238"/>
      <c r="I1909" s="238"/>
      <c r="J1909" s="238"/>
      <c r="K1909" s="238"/>
    </row>
    <row r="1910" spans="1:11" s="239" customFormat="1" ht="38.25" x14ac:dyDescent="0.25">
      <c r="A1910" s="189" t="s">
        <v>947</v>
      </c>
      <c r="B1910" s="237" t="s">
        <v>948</v>
      </c>
      <c r="C1910" s="191">
        <v>20</v>
      </c>
      <c r="D1910" s="192" t="s">
        <v>728</v>
      </c>
      <c r="E1910" s="123"/>
      <c r="F1910" s="52">
        <f t="shared" si="198"/>
        <v>0</v>
      </c>
      <c r="G1910" s="86"/>
      <c r="H1910" s="238"/>
      <c r="I1910" s="238"/>
      <c r="J1910" s="238"/>
      <c r="K1910" s="238"/>
    </row>
    <row r="1911" spans="1:11" s="239" customFormat="1" ht="38.25" x14ac:dyDescent="0.25">
      <c r="A1911" s="189" t="s">
        <v>949</v>
      </c>
      <c r="B1911" s="237" t="s">
        <v>950</v>
      </c>
      <c r="C1911" s="191">
        <v>27</v>
      </c>
      <c r="D1911" s="192" t="s">
        <v>728</v>
      </c>
      <c r="E1911" s="123"/>
      <c r="F1911" s="52">
        <f t="shared" si="198"/>
        <v>0</v>
      </c>
      <c r="G1911" s="86"/>
      <c r="H1911" s="238"/>
      <c r="I1911" s="238"/>
      <c r="J1911" s="238"/>
      <c r="K1911" s="238"/>
    </row>
    <row r="1912" spans="1:11" s="239" customFormat="1" ht="38.25" x14ac:dyDescent="0.25">
      <c r="A1912" s="189" t="s">
        <v>951</v>
      </c>
      <c r="B1912" s="237" t="s">
        <v>952</v>
      </c>
      <c r="C1912" s="191">
        <v>92</v>
      </c>
      <c r="D1912" s="192" t="s">
        <v>728</v>
      </c>
      <c r="E1912" s="123"/>
      <c r="F1912" s="52">
        <f t="shared" si="198"/>
        <v>0</v>
      </c>
      <c r="G1912" s="86"/>
      <c r="H1912" s="238"/>
      <c r="I1912" s="238"/>
      <c r="J1912" s="238"/>
      <c r="K1912" s="238"/>
    </row>
    <row r="1913" spans="1:11" s="239" customFormat="1" ht="38.25" x14ac:dyDescent="0.25">
      <c r="A1913" s="189" t="s">
        <v>953</v>
      </c>
      <c r="B1913" s="237" t="s">
        <v>954</v>
      </c>
      <c r="C1913" s="191">
        <v>92</v>
      </c>
      <c r="D1913" s="192" t="s">
        <v>728</v>
      </c>
      <c r="E1913" s="123"/>
      <c r="F1913" s="52">
        <f t="shared" si="198"/>
        <v>0</v>
      </c>
      <c r="G1913" s="86"/>
      <c r="H1913" s="238"/>
      <c r="I1913" s="238"/>
      <c r="J1913" s="238"/>
      <c r="K1913" s="238"/>
    </row>
    <row r="1914" spans="1:11" s="239" customFormat="1" ht="38.25" x14ac:dyDescent="0.25">
      <c r="A1914" s="189" t="s">
        <v>955</v>
      </c>
      <c r="B1914" s="237" t="s">
        <v>956</v>
      </c>
      <c r="C1914" s="191">
        <v>122</v>
      </c>
      <c r="D1914" s="192" t="s">
        <v>728</v>
      </c>
      <c r="E1914" s="123"/>
      <c r="F1914" s="52">
        <f t="shared" si="198"/>
        <v>0</v>
      </c>
      <c r="G1914" s="86"/>
      <c r="H1914" s="238"/>
      <c r="I1914" s="238"/>
      <c r="J1914" s="238"/>
      <c r="K1914" s="238"/>
    </row>
    <row r="1915" spans="1:11" s="239" customFormat="1" ht="38.25" x14ac:dyDescent="0.25">
      <c r="A1915" s="189" t="s">
        <v>957</v>
      </c>
      <c r="B1915" s="237" t="s">
        <v>958</v>
      </c>
      <c r="C1915" s="191">
        <v>145</v>
      </c>
      <c r="D1915" s="192" t="s">
        <v>728</v>
      </c>
      <c r="E1915" s="123"/>
      <c r="F1915" s="52">
        <f t="shared" si="198"/>
        <v>0</v>
      </c>
      <c r="G1915" s="86"/>
      <c r="H1915" s="238"/>
      <c r="I1915" s="238"/>
      <c r="J1915" s="238"/>
      <c r="K1915" s="238"/>
    </row>
    <row r="1916" spans="1:11" s="239" customFormat="1" ht="38.25" x14ac:dyDescent="0.25">
      <c r="A1916" s="189" t="s">
        <v>959</v>
      </c>
      <c r="B1916" s="237" t="s">
        <v>960</v>
      </c>
      <c r="C1916" s="191">
        <v>148</v>
      </c>
      <c r="D1916" s="192" t="s">
        <v>728</v>
      </c>
      <c r="E1916" s="123"/>
      <c r="F1916" s="52">
        <f t="shared" si="198"/>
        <v>0</v>
      </c>
      <c r="G1916" s="86"/>
      <c r="H1916" s="238"/>
      <c r="I1916" s="238"/>
      <c r="J1916" s="238"/>
      <c r="K1916" s="238"/>
    </row>
    <row r="1917" spans="1:11" s="239" customFormat="1" ht="38.25" x14ac:dyDescent="0.25">
      <c r="A1917" s="189" t="s">
        <v>961</v>
      </c>
      <c r="B1917" s="237" t="s">
        <v>962</v>
      </c>
      <c r="C1917" s="191">
        <v>174</v>
      </c>
      <c r="D1917" s="192" t="s">
        <v>728</v>
      </c>
      <c r="E1917" s="123"/>
      <c r="F1917" s="52">
        <f t="shared" si="198"/>
        <v>0</v>
      </c>
      <c r="G1917" s="86"/>
      <c r="H1917" s="238"/>
      <c r="I1917" s="238"/>
      <c r="J1917" s="238"/>
      <c r="K1917" s="238"/>
    </row>
    <row r="1918" spans="1:11" s="239" customFormat="1" ht="38.25" x14ac:dyDescent="0.25">
      <c r="A1918" s="189" t="s">
        <v>961</v>
      </c>
      <c r="B1918" s="237" t="s">
        <v>963</v>
      </c>
      <c r="C1918" s="191">
        <v>171</v>
      </c>
      <c r="D1918" s="192" t="s">
        <v>728</v>
      </c>
      <c r="E1918" s="123"/>
      <c r="F1918" s="52">
        <f t="shared" si="198"/>
        <v>0</v>
      </c>
      <c r="G1918" s="86"/>
      <c r="H1918" s="238"/>
      <c r="I1918" s="238"/>
      <c r="J1918" s="238"/>
      <c r="K1918" s="238"/>
    </row>
    <row r="1919" spans="1:11" s="239" customFormat="1" ht="38.25" x14ac:dyDescent="0.25">
      <c r="A1919" s="189" t="s">
        <v>964</v>
      </c>
      <c r="B1919" s="237" t="s">
        <v>965</v>
      </c>
      <c r="C1919" s="191">
        <v>151</v>
      </c>
      <c r="D1919" s="192" t="s">
        <v>728</v>
      </c>
      <c r="E1919" s="123"/>
      <c r="F1919" s="52">
        <f t="shared" si="198"/>
        <v>0</v>
      </c>
      <c r="G1919" s="86"/>
      <c r="H1919" s="238"/>
      <c r="I1919" s="238"/>
      <c r="J1919" s="238"/>
      <c r="K1919" s="238"/>
    </row>
    <row r="1920" spans="1:11" s="239" customFormat="1" ht="38.25" x14ac:dyDescent="0.25">
      <c r="A1920" s="189" t="s">
        <v>966</v>
      </c>
      <c r="B1920" s="237" t="s">
        <v>967</v>
      </c>
      <c r="C1920" s="191">
        <v>138</v>
      </c>
      <c r="D1920" s="192" t="s">
        <v>728</v>
      </c>
      <c r="E1920" s="123"/>
      <c r="F1920" s="52">
        <f t="shared" ref="F1920:F1929" si="199">C1920*E1920</f>
        <v>0</v>
      </c>
      <c r="G1920" s="86"/>
      <c r="H1920" s="238"/>
      <c r="I1920" s="238"/>
      <c r="J1920" s="238"/>
      <c r="K1920" s="238"/>
    </row>
    <row r="1921" spans="1:11" s="239" customFormat="1" ht="38.25" x14ac:dyDescent="0.25">
      <c r="A1921" s="189" t="s">
        <v>968</v>
      </c>
      <c r="B1921" s="237" t="s">
        <v>969</v>
      </c>
      <c r="C1921" s="191">
        <v>128</v>
      </c>
      <c r="D1921" s="192" t="s">
        <v>728</v>
      </c>
      <c r="E1921" s="123"/>
      <c r="F1921" s="52">
        <f t="shared" si="199"/>
        <v>0</v>
      </c>
      <c r="G1921" s="86"/>
      <c r="H1921" s="238"/>
      <c r="I1921" s="238"/>
      <c r="J1921" s="238"/>
      <c r="K1921" s="238"/>
    </row>
    <row r="1922" spans="1:11" s="239" customFormat="1" ht="38.25" x14ac:dyDescent="0.25">
      <c r="A1922" s="189" t="s">
        <v>970</v>
      </c>
      <c r="B1922" s="237" t="s">
        <v>971</v>
      </c>
      <c r="C1922" s="191">
        <v>99</v>
      </c>
      <c r="D1922" s="192" t="s">
        <v>728</v>
      </c>
      <c r="E1922" s="123"/>
      <c r="F1922" s="52">
        <f t="shared" si="199"/>
        <v>0</v>
      </c>
      <c r="G1922" s="86"/>
      <c r="H1922" s="238"/>
      <c r="I1922" s="238"/>
      <c r="J1922" s="238"/>
      <c r="K1922" s="238"/>
    </row>
    <row r="1923" spans="1:11" s="239" customFormat="1" ht="38.25" x14ac:dyDescent="0.25">
      <c r="A1923" s="189" t="s">
        <v>972</v>
      </c>
      <c r="B1923" s="237" t="s">
        <v>973</v>
      </c>
      <c r="C1923" s="191">
        <v>96</v>
      </c>
      <c r="D1923" s="192" t="s">
        <v>728</v>
      </c>
      <c r="E1923" s="123"/>
      <c r="F1923" s="52">
        <f t="shared" si="199"/>
        <v>0</v>
      </c>
      <c r="G1923" s="86"/>
      <c r="H1923" s="238"/>
      <c r="I1923" s="238"/>
      <c r="J1923" s="238"/>
      <c r="K1923" s="238"/>
    </row>
    <row r="1924" spans="1:11" s="239" customFormat="1" ht="38.25" x14ac:dyDescent="0.25">
      <c r="A1924" s="189" t="s">
        <v>974</v>
      </c>
      <c r="B1924" s="237" t="s">
        <v>975</v>
      </c>
      <c r="C1924" s="191">
        <v>60</v>
      </c>
      <c r="D1924" s="192" t="s">
        <v>728</v>
      </c>
      <c r="E1924" s="123"/>
      <c r="F1924" s="52">
        <f t="shared" si="199"/>
        <v>0</v>
      </c>
      <c r="G1924" s="86"/>
      <c r="H1924" s="238"/>
      <c r="I1924" s="238"/>
      <c r="J1924" s="238"/>
      <c r="K1924" s="238"/>
    </row>
    <row r="1925" spans="1:11" s="239" customFormat="1" ht="38.25" x14ac:dyDescent="0.25">
      <c r="A1925" s="189" t="s">
        <v>976</v>
      </c>
      <c r="B1925" s="237" t="s">
        <v>977</v>
      </c>
      <c r="C1925" s="191">
        <v>40</v>
      </c>
      <c r="D1925" s="192" t="s">
        <v>728</v>
      </c>
      <c r="E1925" s="123"/>
      <c r="F1925" s="52">
        <f t="shared" si="199"/>
        <v>0</v>
      </c>
      <c r="G1925" s="86"/>
      <c r="H1925" s="238"/>
      <c r="I1925" s="238"/>
      <c r="J1925" s="238"/>
      <c r="K1925" s="238"/>
    </row>
    <row r="1926" spans="1:11" s="239" customFormat="1" ht="38.25" x14ac:dyDescent="0.25">
      <c r="A1926" s="189" t="s">
        <v>978</v>
      </c>
      <c r="B1926" s="237" t="s">
        <v>979</v>
      </c>
      <c r="C1926" s="191">
        <v>96</v>
      </c>
      <c r="D1926" s="192" t="s">
        <v>728</v>
      </c>
      <c r="E1926" s="123"/>
      <c r="F1926" s="52">
        <f t="shared" si="199"/>
        <v>0</v>
      </c>
      <c r="G1926" s="86"/>
      <c r="H1926" s="238"/>
      <c r="I1926" s="238"/>
      <c r="J1926" s="238"/>
      <c r="K1926" s="238"/>
    </row>
    <row r="1927" spans="1:11" s="239" customFormat="1" ht="38.25" x14ac:dyDescent="0.25">
      <c r="A1927" s="189" t="s">
        <v>980</v>
      </c>
      <c r="B1927" s="237" t="s">
        <v>981</v>
      </c>
      <c r="C1927" s="191">
        <v>92</v>
      </c>
      <c r="D1927" s="192" t="s">
        <v>728</v>
      </c>
      <c r="E1927" s="123"/>
      <c r="F1927" s="52">
        <f t="shared" si="199"/>
        <v>0</v>
      </c>
      <c r="G1927" s="86"/>
      <c r="H1927" s="238"/>
      <c r="I1927" s="238"/>
      <c r="J1927" s="238"/>
      <c r="K1927" s="238"/>
    </row>
    <row r="1928" spans="1:11" s="239" customFormat="1" ht="38.25" x14ac:dyDescent="0.25">
      <c r="A1928" s="189" t="s">
        <v>982</v>
      </c>
      <c r="B1928" s="237" t="s">
        <v>983</v>
      </c>
      <c r="C1928" s="191">
        <v>96</v>
      </c>
      <c r="D1928" s="192" t="s">
        <v>728</v>
      </c>
      <c r="E1928" s="123"/>
      <c r="F1928" s="52">
        <f t="shared" si="199"/>
        <v>0</v>
      </c>
      <c r="G1928" s="86"/>
      <c r="H1928" s="238"/>
      <c r="I1928" s="238"/>
      <c r="J1928" s="238"/>
      <c r="K1928" s="238"/>
    </row>
    <row r="1929" spans="1:11" s="239" customFormat="1" ht="38.25" x14ac:dyDescent="0.25">
      <c r="A1929" s="189" t="s">
        <v>984</v>
      </c>
      <c r="B1929" s="237" t="s">
        <v>985</v>
      </c>
      <c r="C1929" s="191">
        <v>191</v>
      </c>
      <c r="D1929" s="192" t="s">
        <v>728</v>
      </c>
      <c r="E1929" s="123"/>
      <c r="F1929" s="52">
        <f t="shared" si="199"/>
        <v>0</v>
      </c>
      <c r="G1929" s="122">
        <f>SUM(F1792:F1929)</f>
        <v>0</v>
      </c>
      <c r="H1929" s="238"/>
      <c r="I1929" s="238"/>
      <c r="J1929" s="238"/>
      <c r="K1929" s="238"/>
    </row>
    <row r="1930" spans="1:11" s="195" customFormat="1" ht="14.25" x14ac:dyDescent="0.2">
      <c r="A1930" s="196"/>
      <c r="B1930" s="190"/>
      <c r="C1930" s="191"/>
      <c r="D1930" s="192"/>
      <c r="E1930" s="123"/>
      <c r="F1930" s="123"/>
      <c r="G1930" s="234"/>
      <c r="H1930" s="194"/>
      <c r="I1930" s="194"/>
      <c r="J1930" s="194"/>
      <c r="K1930" s="194"/>
    </row>
    <row r="1931" spans="1:11" s="195" customFormat="1" ht="14.25" x14ac:dyDescent="0.2">
      <c r="A1931" s="196"/>
      <c r="B1931" s="155"/>
      <c r="C1931" s="243"/>
      <c r="D1931" s="243"/>
      <c r="E1931" s="197" t="s">
        <v>986</v>
      </c>
      <c r="F1931" s="197" t="s">
        <v>36</v>
      </c>
      <c r="G1931" s="233">
        <f>G1929</f>
        <v>0</v>
      </c>
      <c r="H1931" s="194"/>
      <c r="I1931" s="194"/>
      <c r="J1931" s="194"/>
      <c r="K1931" s="194"/>
    </row>
    <row r="1932" spans="1:11" s="105" customFormat="1" ht="14.25" x14ac:dyDescent="0.2">
      <c r="A1932" s="224"/>
      <c r="B1932" s="244"/>
      <c r="C1932" s="225"/>
      <c r="D1932" s="136"/>
      <c r="E1932" s="226"/>
      <c r="F1932" s="226"/>
      <c r="G1932" s="227"/>
      <c r="H1932" s="228"/>
    </row>
    <row r="1933" spans="1:11" s="252" customFormat="1" ht="12.75" customHeight="1" x14ac:dyDescent="0.2">
      <c r="A1933" s="230"/>
      <c r="B1933" s="245" t="s">
        <v>987</v>
      </c>
      <c r="C1933" s="246"/>
      <c r="D1933" s="247"/>
      <c r="E1933" s="248"/>
      <c r="F1933" s="248"/>
      <c r="G1933" s="249"/>
      <c r="H1933" s="250"/>
      <c r="I1933" s="251"/>
      <c r="J1933" s="251"/>
      <c r="K1933" s="251"/>
    </row>
    <row r="1934" spans="1:11" s="252" customFormat="1" ht="12.75" customHeight="1" x14ac:dyDescent="0.2">
      <c r="A1934" s="230"/>
      <c r="B1934" s="245"/>
      <c r="C1934" s="246"/>
      <c r="D1934" s="247"/>
      <c r="E1934" s="248"/>
      <c r="F1934" s="248"/>
      <c r="G1934" s="249"/>
      <c r="H1934" s="250"/>
      <c r="I1934" s="251"/>
      <c r="J1934" s="251"/>
      <c r="K1934" s="251"/>
    </row>
    <row r="1935" spans="1:11" s="252" customFormat="1" ht="12.75" customHeight="1" x14ac:dyDescent="0.2">
      <c r="A1935" s="230" t="s">
        <v>153</v>
      </c>
      <c r="B1935" s="253" t="s">
        <v>37</v>
      </c>
      <c r="C1935" s="246"/>
      <c r="D1935" s="247"/>
      <c r="E1935" s="248"/>
      <c r="F1935" s="248"/>
      <c r="G1935" s="249"/>
      <c r="H1935" s="250"/>
      <c r="I1935" s="251"/>
      <c r="J1935" s="251"/>
      <c r="K1935" s="251"/>
    </row>
    <row r="1936" spans="1:11" s="255" customFormat="1" ht="25.5" x14ac:dyDescent="0.25">
      <c r="A1936" s="189" t="s">
        <v>15</v>
      </c>
      <c r="B1936" s="237" t="s">
        <v>988</v>
      </c>
      <c r="C1936" s="191">
        <v>65</v>
      </c>
      <c r="D1936" s="192" t="s">
        <v>17</v>
      </c>
      <c r="E1936" s="123"/>
      <c r="F1936" s="52">
        <f t="shared" ref="F1936:F1945" si="200">C1936*E1936</f>
        <v>0</v>
      </c>
      <c r="G1936" s="122"/>
      <c r="H1936" s="254"/>
      <c r="I1936" s="254"/>
      <c r="J1936" s="254"/>
      <c r="K1936" s="254"/>
    </row>
    <row r="1937" spans="1:11" s="255" customFormat="1" x14ac:dyDescent="0.25">
      <c r="A1937" s="189" t="s">
        <v>18</v>
      </c>
      <c r="B1937" s="237" t="s">
        <v>989</v>
      </c>
      <c r="C1937" s="191">
        <v>14</v>
      </c>
      <c r="D1937" s="192" t="s">
        <v>17</v>
      </c>
      <c r="E1937" s="123"/>
      <c r="F1937" s="52">
        <f t="shared" si="200"/>
        <v>0</v>
      </c>
      <c r="G1937" s="122"/>
      <c r="H1937" s="254"/>
      <c r="I1937" s="254"/>
      <c r="J1937" s="254"/>
      <c r="K1937" s="254"/>
    </row>
    <row r="1938" spans="1:11" s="255" customFormat="1" x14ac:dyDescent="0.25">
      <c r="A1938" s="189" t="s">
        <v>21</v>
      </c>
      <c r="B1938" s="237" t="s">
        <v>990</v>
      </c>
      <c r="C1938" s="191">
        <v>33</v>
      </c>
      <c r="D1938" s="192" t="s">
        <v>17</v>
      </c>
      <c r="E1938" s="123"/>
      <c r="F1938" s="52">
        <f t="shared" si="200"/>
        <v>0</v>
      </c>
      <c r="G1938" s="122"/>
      <c r="H1938" s="254"/>
      <c r="I1938" s="254"/>
      <c r="J1938" s="254"/>
      <c r="K1938" s="254"/>
    </row>
    <row r="1939" spans="1:11" s="255" customFormat="1" x14ac:dyDescent="0.25">
      <c r="A1939" s="189" t="s">
        <v>23</v>
      </c>
      <c r="B1939" s="237" t="s">
        <v>991</v>
      </c>
      <c r="C1939" s="191">
        <v>3</v>
      </c>
      <c r="D1939" s="192" t="s">
        <v>17</v>
      </c>
      <c r="E1939" s="123"/>
      <c r="F1939" s="52">
        <f t="shared" si="200"/>
        <v>0</v>
      </c>
      <c r="G1939" s="122"/>
      <c r="H1939" s="254"/>
      <c r="I1939" s="254"/>
      <c r="J1939" s="254"/>
      <c r="K1939" s="254"/>
    </row>
    <row r="1940" spans="1:11" s="255" customFormat="1" x14ac:dyDescent="0.25">
      <c r="A1940" s="189" t="s">
        <v>26</v>
      </c>
      <c r="B1940" s="237" t="s">
        <v>992</v>
      </c>
      <c r="C1940" s="191">
        <v>4</v>
      </c>
      <c r="D1940" s="192" t="s">
        <v>17</v>
      </c>
      <c r="E1940" s="123"/>
      <c r="F1940" s="52">
        <f t="shared" si="200"/>
        <v>0</v>
      </c>
      <c r="G1940" s="122"/>
      <c r="H1940" s="254"/>
      <c r="I1940" s="254"/>
      <c r="J1940" s="254"/>
      <c r="K1940" s="254"/>
    </row>
    <row r="1941" spans="1:11" s="255" customFormat="1" x14ac:dyDescent="0.25">
      <c r="A1941" s="189" t="s">
        <v>29</v>
      </c>
      <c r="B1941" s="237" t="s">
        <v>993</v>
      </c>
      <c r="C1941" s="191">
        <v>7</v>
      </c>
      <c r="D1941" s="192" t="s">
        <v>17</v>
      </c>
      <c r="E1941" s="123"/>
      <c r="F1941" s="52">
        <f t="shared" si="200"/>
        <v>0</v>
      </c>
      <c r="G1941" s="122"/>
    </row>
    <row r="1942" spans="1:11" s="255" customFormat="1" x14ac:dyDescent="0.25">
      <c r="A1942" s="189" t="s">
        <v>31</v>
      </c>
      <c r="B1942" s="237" t="s">
        <v>994</v>
      </c>
      <c r="C1942" s="191">
        <v>7</v>
      </c>
      <c r="D1942" s="192" t="s">
        <v>17</v>
      </c>
      <c r="E1942" s="123"/>
      <c r="F1942" s="52">
        <f t="shared" si="200"/>
        <v>0</v>
      </c>
      <c r="G1942" s="122"/>
    </row>
    <row r="1943" spans="1:11" s="255" customFormat="1" ht="25.5" x14ac:dyDescent="0.25">
      <c r="A1943" s="189" t="s">
        <v>33</v>
      </c>
      <c r="B1943" s="237" t="s">
        <v>995</v>
      </c>
      <c r="C1943" s="191">
        <v>28</v>
      </c>
      <c r="D1943" s="192" t="s">
        <v>17</v>
      </c>
      <c r="E1943" s="123"/>
      <c r="F1943" s="52">
        <f t="shared" si="200"/>
        <v>0</v>
      </c>
      <c r="G1943" s="122"/>
      <c r="H1943" s="254"/>
      <c r="I1943" s="254"/>
      <c r="J1943" s="254"/>
      <c r="K1943" s="254"/>
    </row>
    <row r="1944" spans="1:11" s="255" customFormat="1" ht="15.75" customHeight="1" x14ac:dyDescent="0.25">
      <c r="A1944" s="189" t="s">
        <v>53</v>
      </c>
      <c r="B1944" s="237" t="s">
        <v>996</v>
      </c>
      <c r="C1944" s="191">
        <v>4</v>
      </c>
      <c r="D1944" s="192" t="s">
        <v>17</v>
      </c>
      <c r="E1944" s="123"/>
      <c r="F1944" s="52">
        <f t="shared" si="200"/>
        <v>0</v>
      </c>
      <c r="G1944" s="122"/>
      <c r="H1944" s="254"/>
      <c r="I1944" s="254"/>
      <c r="J1944" s="254"/>
      <c r="K1944" s="254"/>
    </row>
    <row r="1945" spans="1:11" s="255" customFormat="1" ht="15.75" customHeight="1" x14ac:dyDescent="0.25">
      <c r="A1945" s="189" t="s">
        <v>55</v>
      </c>
      <c r="B1945" s="237" t="s">
        <v>997</v>
      </c>
      <c r="C1945" s="191">
        <v>4</v>
      </c>
      <c r="D1945" s="192" t="s">
        <v>17</v>
      </c>
      <c r="E1945" s="123"/>
      <c r="F1945" s="52">
        <f t="shared" si="200"/>
        <v>0</v>
      </c>
      <c r="G1945" s="122">
        <f>SUM(F1936:F1945)</f>
        <v>0</v>
      </c>
      <c r="H1945" s="254"/>
      <c r="I1945" s="254"/>
      <c r="J1945" s="254"/>
      <c r="K1945" s="254"/>
    </row>
    <row r="1946" spans="1:11" s="195" customFormat="1" ht="14.25" x14ac:dyDescent="0.2">
      <c r="A1946" s="196"/>
      <c r="B1946" s="190"/>
      <c r="C1946" s="191"/>
      <c r="D1946" s="192"/>
      <c r="E1946" s="123"/>
      <c r="F1946" s="123"/>
      <c r="G1946" s="234"/>
      <c r="H1946" s="194"/>
      <c r="I1946" s="194"/>
      <c r="J1946" s="194"/>
      <c r="K1946" s="194"/>
    </row>
    <row r="1947" spans="1:11" s="195" customFormat="1" ht="15" customHeight="1" x14ac:dyDescent="0.2">
      <c r="A1947" s="196"/>
      <c r="B1947" s="327" t="s">
        <v>998</v>
      </c>
      <c r="C1947" s="327"/>
      <c r="D1947" s="327"/>
      <c r="E1947" s="327"/>
      <c r="F1947" s="197" t="s">
        <v>36</v>
      </c>
      <c r="G1947" s="233">
        <f>G1945</f>
        <v>0</v>
      </c>
      <c r="H1947" s="194"/>
      <c r="I1947" s="194"/>
      <c r="J1947" s="194"/>
      <c r="K1947" s="194"/>
    </row>
    <row r="1948" spans="1:11" s="195" customFormat="1" ht="14.25" x14ac:dyDescent="0.2">
      <c r="A1948" s="196"/>
      <c r="B1948" s="190"/>
      <c r="C1948" s="191"/>
      <c r="D1948" s="192"/>
      <c r="E1948" s="123"/>
      <c r="F1948" s="123"/>
      <c r="G1948" s="234"/>
      <c r="H1948" s="194"/>
      <c r="I1948" s="194"/>
      <c r="J1948" s="194"/>
      <c r="K1948" s="194"/>
    </row>
    <row r="1949" spans="1:11" s="252" customFormat="1" ht="12.75" customHeight="1" x14ac:dyDescent="0.2">
      <c r="A1949" s="230" t="s">
        <v>158</v>
      </c>
      <c r="B1949" s="253" t="s">
        <v>228</v>
      </c>
      <c r="C1949" s="246"/>
      <c r="D1949" s="247"/>
      <c r="E1949" s="248"/>
      <c r="F1949" s="248"/>
      <c r="G1949" s="249"/>
      <c r="H1949" s="250"/>
      <c r="I1949" s="251"/>
      <c r="J1949" s="251"/>
      <c r="K1949" s="251"/>
    </row>
    <row r="1950" spans="1:11" s="255" customFormat="1" ht="30" x14ac:dyDescent="0.25">
      <c r="A1950" s="189" t="s">
        <v>15</v>
      </c>
      <c r="B1950" s="93" t="s">
        <v>988</v>
      </c>
      <c r="C1950" s="256">
        <v>48</v>
      </c>
      <c r="D1950" s="192" t="s">
        <v>17</v>
      </c>
      <c r="E1950" s="123"/>
      <c r="F1950" s="52">
        <f t="shared" ref="F1950:F1959" si="201">C1950*E1950</f>
        <v>0</v>
      </c>
      <c r="G1950" s="122"/>
      <c r="H1950" s="254"/>
      <c r="I1950" s="254"/>
      <c r="J1950" s="254"/>
      <c r="K1950" s="254"/>
    </row>
    <row r="1951" spans="1:11" s="255" customFormat="1" ht="30" x14ac:dyDescent="0.25">
      <c r="A1951" s="189" t="s">
        <v>18</v>
      </c>
      <c r="B1951" s="93" t="s">
        <v>989</v>
      </c>
      <c r="C1951" s="256">
        <v>3</v>
      </c>
      <c r="D1951" s="192" t="s">
        <v>17</v>
      </c>
      <c r="E1951" s="123"/>
      <c r="F1951" s="52">
        <f t="shared" si="201"/>
        <v>0</v>
      </c>
      <c r="G1951" s="122"/>
      <c r="H1951" s="254"/>
      <c r="I1951" s="254"/>
      <c r="J1951" s="254"/>
      <c r="K1951" s="254"/>
    </row>
    <row r="1952" spans="1:11" s="255" customFormat="1" ht="30" x14ac:dyDescent="0.25">
      <c r="A1952" s="189" t="s">
        <v>21</v>
      </c>
      <c r="B1952" s="93" t="s">
        <v>999</v>
      </c>
      <c r="C1952" s="256">
        <v>5</v>
      </c>
      <c r="D1952" s="192" t="s">
        <v>17</v>
      </c>
      <c r="E1952" s="123"/>
      <c r="F1952" s="52">
        <f t="shared" si="201"/>
        <v>0</v>
      </c>
      <c r="G1952" s="122"/>
      <c r="H1952" s="254"/>
      <c r="I1952" s="254"/>
      <c r="J1952" s="254"/>
      <c r="K1952" s="254"/>
    </row>
    <row r="1953" spans="1:11" s="255" customFormat="1" x14ac:dyDescent="0.25">
      <c r="A1953" s="189" t="s">
        <v>23</v>
      </c>
      <c r="B1953" s="93" t="s">
        <v>990</v>
      </c>
      <c r="C1953" s="256">
        <v>27</v>
      </c>
      <c r="D1953" s="192" t="s">
        <v>17</v>
      </c>
      <c r="E1953" s="123"/>
      <c r="F1953" s="52">
        <f t="shared" si="201"/>
        <v>0</v>
      </c>
      <c r="G1953" s="122"/>
      <c r="H1953" s="254"/>
      <c r="I1953" s="254"/>
      <c r="J1953" s="254"/>
      <c r="K1953" s="254"/>
    </row>
    <row r="1954" spans="1:11" s="255" customFormat="1" x14ac:dyDescent="0.25">
      <c r="A1954" s="189" t="s">
        <v>26</v>
      </c>
      <c r="B1954" s="93" t="s">
        <v>991</v>
      </c>
      <c r="C1954" s="256">
        <v>4</v>
      </c>
      <c r="D1954" s="192" t="s">
        <v>17</v>
      </c>
      <c r="E1954" s="123"/>
      <c r="F1954" s="52">
        <f t="shared" si="201"/>
        <v>0</v>
      </c>
      <c r="G1954" s="122"/>
      <c r="H1954" s="254"/>
      <c r="I1954" s="254"/>
      <c r="J1954" s="254"/>
      <c r="K1954" s="254"/>
    </row>
    <row r="1955" spans="1:11" s="255" customFormat="1" x14ac:dyDescent="0.25">
      <c r="A1955" s="189" t="s">
        <v>29</v>
      </c>
      <c r="B1955" s="93" t="s">
        <v>992</v>
      </c>
      <c r="C1955" s="256">
        <v>3</v>
      </c>
      <c r="D1955" s="192" t="s">
        <v>17</v>
      </c>
      <c r="E1955" s="123"/>
      <c r="F1955" s="52">
        <f t="shared" si="201"/>
        <v>0</v>
      </c>
      <c r="G1955" s="122"/>
      <c r="H1955" s="254"/>
      <c r="I1955" s="254"/>
      <c r="J1955" s="254"/>
      <c r="K1955" s="254"/>
    </row>
    <row r="1956" spans="1:11" s="255" customFormat="1" ht="30" x14ac:dyDescent="0.25">
      <c r="A1956" s="189" t="s">
        <v>31</v>
      </c>
      <c r="B1956" s="93" t="s">
        <v>995</v>
      </c>
      <c r="C1956" s="256">
        <v>45</v>
      </c>
      <c r="D1956" s="192" t="s">
        <v>17</v>
      </c>
      <c r="E1956" s="123"/>
      <c r="F1956" s="52">
        <f t="shared" si="201"/>
        <v>0</v>
      </c>
      <c r="G1956" s="122"/>
      <c r="H1956" s="254"/>
      <c r="I1956" s="254"/>
      <c r="J1956" s="254"/>
      <c r="K1956" s="254"/>
    </row>
    <row r="1957" spans="1:11" s="255" customFormat="1" ht="30" x14ac:dyDescent="0.25">
      <c r="A1957" s="189" t="s">
        <v>33</v>
      </c>
      <c r="B1957" s="93" t="s">
        <v>1000</v>
      </c>
      <c r="C1957" s="256">
        <v>14</v>
      </c>
      <c r="D1957" s="192" t="s">
        <v>17</v>
      </c>
      <c r="E1957" s="123"/>
      <c r="F1957" s="52">
        <f t="shared" si="201"/>
        <v>0</v>
      </c>
      <c r="G1957" s="122"/>
      <c r="H1957" s="254"/>
      <c r="I1957" s="254"/>
      <c r="J1957" s="254"/>
      <c r="K1957" s="254"/>
    </row>
    <row r="1958" spans="1:11" s="255" customFormat="1" ht="30" x14ac:dyDescent="0.25">
      <c r="A1958" s="189" t="s">
        <v>53</v>
      </c>
      <c r="B1958" s="93" t="s">
        <v>996</v>
      </c>
      <c r="C1958" s="256">
        <v>4</v>
      </c>
      <c r="D1958" s="192" t="s">
        <v>17</v>
      </c>
      <c r="E1958" s="123"/>
      <c r="F1958" s="52">
        <f t="shared" si="201"/>
        <v>0</v>
      </c>
      <c r="G1958" s="122"/>
      <c r="H1958" s="254"/>
      <c r="I1958" s="254"/>
      <c r="J1958" s="254"/>
      <c r="K1958" s="254"/>
    </row>
    <row r="1959" spans="1:11" s="255" customFormat="1" ht="30" x14ac:dyDescent="0.25">
      <c r="A1959" s="189" t="s">
        <v>55</v>
      </c>
      <c r="B1959" s="93" t="s">
        <v>997</v>
      </c>
      <c r="C1959" s="256">
        <v>4</v>
      </c>
      <c r="D1959" s="192" t="s">
        <v>17</v>
      </c>
      <c r="E1959" s="123"/>
      <c r="F1959" s="52">
        <f t="shared" si="201"/>
        <v>0</v>
      </c>
      <c r="G1959" s="122">
        <f>SUM(F1950:F1959)</f>
        <v>0</v>
      </c>
      <c r="H1959" s="254"/>
      <c r="I1959" s="254"/>
      <c r="J1959" s="254"/>
      <c r="K1959" s="254"/>
    </row>
    <row r="1960" spans="1:11" s="195" customFormat="1" ht="14.25" x14ac:dyDescent="0.2">
      <c r="A1960" s="196"/>
      <c r="B1960" s="190"/>
      <c r="C1960" s="191"/>
      <c r="D1960" s="192"/>
      <c r="E1960" s="123"/>
      <c r="F1960" s="123"/>
      <c r="G1960" s="234"/>
      <c r="H1960" s="194"/>
      <c r="I1960" s="194"/>
      <c r="J1960" s="194"/>
      <c r="K1960" s="194"/>
    </row>
    <row r="1961" spans="1:11" s="195" customFormat="1" ht="15" customHeight="1" x14ac:dyDescent="0.2">
      <c r="A1961" s="196"/>
      <c r="B1961" s="327" t="s">
        <v>1001</v>
      </c>
      <c r="C1961" s="327"/>
      <c r="D1961" s="327"/>
      <c r="E1961" s="327"/>
      <c r="F1961" s="197" t="s">
        <v>36</v>
      </c>
      <c r="G1961" s="233">
        <f>G1959</f>
        <v>0</v>
      </c>
      <c r="H1961" s="194"/>
      <c r="I1961" s="194"/>
      <c r="J1961" s="194"/>
      <c r="K1961" s="194"/>
    </row>
    <row r="1962" spans="1:11" s="195" customFormat="1" ht="14.25" x14ac:dyDescent="0.2">
      <c r="A1962" s="196"/>
      <c r="B1962" s="190"/>
      <c r="C1962" s="191"/>
      <c r="D1962" s="192"/>
      <c r="E1962" s="123"/>
      <c r="F1962" s="123"/>
      <c r="G1962" s="234"/>
      <c r="H1962" s="194"/>
      <c r="I1962" s="194"/>
      <c r="J1962" s="194"/>
      <c r="K1962" s="194"/>
    </row>
    <row r="1963" spans="1:11" s="252" customFormat="1" ht="12.75" customHeight="1" x14ac:dyDescent="0.2">
      <c r="A1963" s="230" t="s">
        <v>162</v>
      </c>
      <c r="B1963" s="253" t="s">
        <v>264</v>
      </c>
      <c r="C1963" s="246"/>
      <c r="D1963" s="247"/>
      <c r="E1963" s="248"/>
      <c r="F1963" s="248"/>
      <c r="G1963" s="249"/>
      <c r="H1963" s="250"/>
      <c r="I1963" s="251"/>
      <c r="J1963" s="251"/>
      <c r="K1963" s="251"/>
    </row>
    <row r="1964" spans="1:11" s="255" customFormat="1" ht="30" x14ac:dyDescent="0.25">
      <c r="A1964" s="189" t="s">
        <v>15</v>
      </c>
      <c r="B1964" s="93" t="s">
        <v>988</v>
      </c>
      <c r="C1964" s="256">
        <v>60</v>
      </c>
      <c r="D1964" s="192" t="s">
        <v>17</v>
      </c>
      <c r="E1964" s="123"/>
      <c r="F1964" s="52">
        <f t="shared" ref="F1964:F1975" si="202">C1964*E1964</f>
        <v>0</v>
      </c>
      <c r="G1964" s="122"/>
      <c r="H1964" s="254"/>
      <c r="I1964" s="254"/>
      <c r="J1964" s="254"/>
      <c r="K1964" s="254"/>
    </row>
    <row r="1965" spans="1:11" s="255" customFormat="1" ht="30" x14ac:dyDescent="0.25">
      <c r="A1965" s="189" t="s">
        <v>18</v>
      </c>
      <c r="B1965" s="93" t="s">
        <v>989</v>
      </c>
      <c r="C1965" s="256">
        <v>12</v>
      </c>
      <c r="D1965" s="192" t="s">
        <v>17</v>
      </c>
      <c r="E1965" s="123"/>
      <c r="F1965" s="52">
        <f t="shared" si="202"/>
        <v>0</v>
      </c>
      <c r="G1965" s="122"/>
      <c r="H1965" s="254"/>
      <c r="I1965" s="254"/>
      <c r="J1965" s="254"/>
      <c r="K1965" s="254"/>
    </row>
    <row r="1966" spans="1:11" s="255" customFormat="1" ht="30" x14ac:dyDescent="0.25">
      <c r="A1966" s="189" t="s">
        <v>21</v>
      </c>
      <c r="B1966" s="93" t="s">
        <v>999</v>
      </c>
      <c r="C1966" s="256">
        <v>2</v>
      </c>
      <c r="D1966" s="192" t="s">
        <v>17</v>
      </c>
      <c r="E1966" s="123"/>
      <c r="F1966" s="52">
        <f t="shared" si="202"/>
        <v>0</v>
      </c>
      <c r="G1966" s="122"/>
      <c r="H1966" s="254"/>
      <c r="I1966" s="254"/>
      <c r="J1966" s="254"/>
      <c r="K1966" s="254"/>
    </row>
    <row r="1967" spans="1:11" s="255" customFormat="1" x14ac:dyDescent="0.25">
      <c r="A1967" s="189" t="s">
        <v>23</v>
      </c>
      <c r="B1967" s="93" t="s">
        <v>990</v>
      </c>
      <c r="C1967" s="256">
        <v>41</v>
      </c>
      <c r="D1967" s="192" t="s">
        <v>17</v>
      </c>
      <c r="E1967" s="123"/>
      <c r="F1967" s="52">
        <f t="shared" si="202"/>
        <v>0</v>
      </c>
      <c r="G1967" s="122"/>
      <c r="H1967" s="254"/>
      <c r="I1967" s="254"/>
      <c r="J1967" s="254"/>
      <c r="K1967" s="254"/>
    </row>
    <row r="1968" spans="1:11" s="255" customFormat="1" x14ac:dyDescent="0.25">
      <c r="A1968" s="189" t="s">
        <v>26</v>
      </c>
      <c r="B1968" s="93" t="s">
        <v>991</v>
      </c>
      <c r="C1968" s="256">
        <v>3</v>
      </c>
      <c r="D1968" s="192" t="s">
        <v>17</v>
      </c>
      <c r="E1968" s="123"/>
      <c r="F1968" s="52">
        <f t="shared" si="202"/>
        <v>0</v>
      </c>
      <c r="G1968" s="122"/>
      <c r="H1968" s="254"/>
      <c r="I1968" s="254"/>
      <c r="J1968" s="254"/>
      <c r="K1968" s="254"/>
    </row>
    <row r="1969" spans="1:11" s="255" customFormat="1" x14ac:dyDescent="0.25">
      <c r="A1969" s="189" t="s">
        <v>29</v>
      </c>
      <c r="B1969" s="93" t="s">
        <v>992</v>
      </c>
      <c r="C1969" s="256">
        <v>3</v>
      </c>
      <c r="D1969" s="192" t="s">
        <v>17</v>
      </c>
      <c r="E1969" s="123"/>
      <c r="F1969" s="52">
        <f t="shared" si="202"/>
        <v>0</v>
      </c>
      <c r="G1969" s="122"/>
      <c r="H1969" s="254"/>
      <c r="I1969" s="254"/>
      <c r="J1969" s="254"/>
      <c r="K1969" s="254"/>
    </row>
    <row r="1970" spans="1:11" s="255" customFormat="1" ht="30" x14ac:dyDescent="0.25">
      <c r="A1970" s="189" t="s">
        <v>31</v>
      </c>
      <c r="B1970" s="93" t="s">
        <v>995</v>
      </c>
      <c r="C1970" s="256">
        <v>30</v>
      </c>
      <c r="D1970" s="192" t="s">
        <v>17</v>
      </c>
      <c r="E1970" s="123"/>
      <c r="F1970" s="52">
        <f t="shared" si="202"/>
        <v>0</v>
      </c>
      <c r="G1970" s="122"/>
      <c r="H1970" s="254"/>
      <c r="I1970" s="254"/>
      <c r="J1970" s="254"/>
      <c r="K1970" s="254"/>
    </row>
    <row r="1971" spans="1:11" s="255" customFormat="1" ht="30" x14ac:dyDescent="0.25">
      <c r="A1971" s="189" t="s">
        <v>33</v>
      </c>
      <c r="B1971" s="93" t="s">
        <v>1002</v>
      </c>
      <c r="C1971" s="256">
        <v>13</v>
      </c>
      <c r="D1971" s="192" t="s">
        <v>17</v>
      </c>
      <c r="E1971" s="123"/>
      <c r="F1971" s="52">
        <f t="shared" si="202"/>
        <v>0</v>
      </c>
      <c r="G1971" s="122"/>
      <c r="H1971" s="254"/>
      <c r="I1971" s="254"/>
      <c r="J1971" s="254"/>
      <c r="K1971" s="254"/>
    </row>
    <row r="1972" spans="1:11" s="255" customFormat="1" ht="30" x14ac:dyDescent="0.25">
      <c r="A1972" s="189" t="s">
        <v>53</v>
      </c>
      <c r="B1972" s="93" t="s">
        <v>1003</v>
      </c>
      <c r="C1972" s="256">
        <v>6</v>
      </c>
      <c r="D1972" s="192" t="s">
        <v>17</v>
      </c>
      <c r="E1972" s="123"/>
      <c r="F1972" s="52">
        <f t="shared" si="202"/>
        <v>0</v>
      </c>
      <c r="G1972" s="122"/>
      <c r="H1972" s="254"/>
      <c r="I1972" s="254"/>
      <c r="J1972" s="254"/>
      <c r="K1972" s="254"/>
    </row>
    <row r="1973" spans="1:11" s="255" customFormat="1" ht="30" x14ac:dyDescent="0.25">
      <c r="A1973" s="189" t="s">
        <v>55</v>
      </c>
      <c r="B1973" s="93" t="s">
        <v>1004</v>
      </c>
      <c r="C1973" s="256">
        <v>3</v>
      </c>
      <c r="D1973" s="192" t="s">
        <v>17</v>
      </c>
      <c r="E1973" s="123"/>
      <c r="F1973" s="52">
        <f t="shared" si="202"/>
        <v>0</v>
      </c>
      <c r="G1973" s="122"/>
      <c r="H1973" s="254"/>
      <c r="I1973" s="254"/>
      <c r="J1973" s="254"/>
      <c r="K1973" s="254"/>
    </row>
    <row r="1974" spans="1:11" s="255" customFormat="1" ht="30" x14ac:dyDescent="0.25">
      <c r="A1974" s="189" t="s">
        <v>57</v>
      </c>
      <c r="B1974" s="93" t="s">
        <v>996</v>
      </c>
      <c r="C1974" s="256">
        <v>4</v>
      </c>
      <c r="D1974" s="192" t="s">
        <v>17</v>
      </c>
      <c r="E1974" s="123"/>
      <c r="F1974" s="52">
        <f t="shared" si="202"/>
        <v>0</v>
      </c>
      <c r="G1974" s="122"/>
      <c r="H1974" s="254"/>
      <c r="I1974" s="254"/>
      <c r="J1974" s="254"/>
      <c r="K1974" s="254"/>
    </row>
    <row r="1975" spans="1:11" s="255" customFormat="1" ht="30" x14ac:dyDescent="0.25">
      <c r="A1975" s="189" t="s">
        <v>59</v>
      </c>
      <c r="B1975" s="93" t="s">
        <v>997</v>
      </c>
      <c r="C1975" s="256">
        <v>4</v>
      </c>
      <c r="D1975" s="192" t="s">
        <v>17</v>
      </c>
      <c r="E1975" s="123"/>
      <c r="F1975" s="52">
        <f t="shared" si="202"/>
        <v>0</v>
      </c>
      <c r="G1975" s="122">
        <f>SUM(F1964:F1975)</f>
        <v>0</v>
      </c>
      <c r="H1975" s="254"/>
      <c r="I1975" s="254"/>
      <c r="J1975" s="254"/>
      <c r="K1975" s="254"/>
    </row>
    <row r="1976" spans="1:11" s="195" customFormat="1" ht="14.25" x14ac:dyDescent="0.2">
      <c r="A1976" s="196"/>
      <c r="B1976" s="190"/>
      <c r="C1976" s="191"/>
      <c r="D1976" s="192"/>
      <c r="E1976" s="123"/>
      <c r="F1976" s="123"/>
      <c r="G1976" s="234"/>
      <c r="H1976" s="194"/>
      <c r="I1976" s="194"/>
      <c r="J1976" s="194"/>
      <c r="K1976" s="194"/>
    </row>
    <row r="1977" spans="1:11" s="195" customFormat="1" ht="14.25" x14ac:dyDescent="0.2">
      <c r="A1977" s="196"/>
      <c r="B1977" s="218"/>
      <c r="C1977" s="197"/>
      <c r="D1977" s="197"/>
      <c r="E1977" s="197" t="s">
        <v>1005</v>
      </c>
      <c r="F1977" s="197" t="s">
        <v>36</v>
      </c>
      <c r="G1977" s="233">
        <f>G1975</f>
        <v>0</v>
      </c>
      <c r="H1977" s="194"/>
      <c r="I1977" s="194"/>
      <c r="J1977" s="194"/>
      <c r="K1977" s="194"/>
    </row>
    <row r="1978" spans="1:11" s="195" customFormat="1" ht="14.25" x14ac:dyDescent="0.2">
      <c r="A1978" s="196"/>
      <c r="B1978" s="190"/>
      <c r="C1978" s="191"/>
      <c r="D1978" s="192"/>
      <c r="E1978" s="123"/>
      <c r="F1978" s="123"/>
      <c r="G1978" s="234"/>
      <c r="H1978" s="194"/>
      <c r="I1978" s="194"/>
      <c r="J1978" s="194"/>
      <c r="K1978" s="194"/>
    </row>
    <row r="1979" spans="1:11" s="252" customFormat="1" ht="12.75" customHeight="1" x14ac:dyDescent="0.2">
      <c r="A1979" s="230" t="s">
        <v>172</v>
      </c>
      <c r="B1979" s="253" t="s">
        <v>328</v>
      </c>
      <c r="C1979" s="246"/>
      <c r="D1979" s="247"/>
      <c r="E1979" s="248"/>
      <c r="F1979" s="248"/>
      <c r="G1979" s="249"/>
      <c r="H1979" s="250"/>
      <c r="I1979" s="251"/>
      <c r="J1979" s="251"/>
      <c r="K1979" s="251"/>
    </row>
    <row r="1980" spans="1:11" s="255" customFormat="1" ht="30" x14ac:dyDescent="0.25">
      <c r="A1980" s="189" t="s">
        <v>15</v>
      </c>
      <c r="B1980" s="93" t="s">
        <v>988</v>
      </c>
      <c r="C1980" s="256">
        <v>37</v>
      </c>
      <c r="D1980" s="192" t="s">
        <v>17</v>
      </c>
      <c r="E1980" s="123"/>
      <c r="F1980" s="52">
        <f t="shared" ref="F1980:F1990" si="203">C1980*E1980</f>
        <v>0</v>
      </c>
      <c r="G1980" s="122"/>
      <c r="H1980" s="254"/>
      <c r="I1980" s="254"/>
      <c r="J1980" s="254"/>
      <c r="K1980" s="254"/>
    </row>
    <row r="1981" spans="1:11" s="255" customFormat="1" ht="30" x14ac:dyDescent="0.25">
      <c r="A1981" s="189" t="s">
        <v>18</v>
      </c>
      <c r="B1981" s="93" t="s">
        <v>989</v>
      </c>
      <c r="C1981" s="256">
        <v>6</v>
      </c>
      <c r="D1981" s="192" t="s">
        <v>17</v>
      </c>
      <c r="E1981" s="123"/>
      <c r="F1981" s="52">
        <f t="shared" si="203"/>
        <v>0</v>
      </c>
      <c r="G1981" s="122"/>
      <c r="H1981" s="254"/>
      <c r="I1981" s="254"/>
      <c r="J1981" s="254"/>
      <c r="K1981" s="254"/>
    </row>
    <row r="1982" spans="1:11" s="255" customFormat="1" ht="30" x14ac:dyDescent="0.25">
      <c r="A1982" s="189" t="s">
        <v>21</v>
      </c>
      <c r="B1982" s="93" t="s">
        <v>999</v>
      </c>
      <c r="C1982" s="256">
        <v>4</v>
      </c>
      <c r="D1982" s="192" t="s">
        <v>17</v>
      </c>
      <c r="E1982" s="123"/>
      <c r="F1982" s="52">
        <f t="shared" si="203"/>
        <v>0</v>
      </c>
      <c r="G1982" s="122"/>
      <c r="H1982" s="254"/>
      <c r="I1982" s="254"/>
      <c r="J1982" s="254"/>
      <c r="K1982" s="254"/>
    </row>
    <row r="1983" spans="1:11" s="255" customFormat="1" x14ac:dyDescent="0.25">
      <c r="A1983" s="189" t="s">
        <v>23</v>
      </c>
      <c r="B1983" s="93" t="s">
        <v>990</v>
      </c>
      <c r="C1983" s="256">
        <v>17</v>
      </c>
      <c r="D1983" s="192" t="s">
        <v>17</v>
      </c>
      <c r="E1983" s="123"/>
      <c r="F1983" s="52">
        <f t="shared" si="203"/>
        <v>0</v>
      </c>
      <c r="G1983" s="122"/>
      <c r="H1983" s="254"/>
      <c r="I1983" s="254"/>
      <c r="J1983" s="254"/>
      <c r="K1983" s="254"/>
    </row>
    <row r="1984" spans="1:11" s="255" customFormat="1" x14ac:dyDescent="0.25">
      <c r="A1984" s="189" t="s">
        <v>26</v>
      </c>
      <c r="B1984" s="93" t="s">
        <v>991</v>
      </c>
      <c r="C1984" s="256">
        <v>4</v>
      </c>
      <c r="D1984" s="192" t="s">
        <v>17</v>
      </c>
      <c r="E1984" s="123"/>
      <c r="F1984" s="52">
        <f t="shared" si="203"/>
        <v>0</v>
      </c>
      <c r="G1984" s="122"/>
      <c r="H1984" s="254"/>
      <c r="I1984" s="254"/>
      <c r="J1984" s="254"/>
      <c r="K1984" s="254"/>
    </row>
    <row r="1985" spans="1:11" s="255" customFormat="1" x14ac:dyDescent="0.25">
      <c r="A1985" s="189" t="s">
        <v>29</v>
      </c>
      <c r="B1985" s="93" t="s">
        <v>992</v>
      </c>
      <c r="C1985" s="256">
        <v>1</v>
      </c>
      <c r="D1985" s="192" t="s">
        <v>17</v>
      </c>
      <c r="E1985" s="123"/>
      <c r="F1985" s="52">
        <f t="shared" si="203"/>
        <v>0</v>
      </c>
      <c r="G1985" s="122"/>
      <c r="H1985" s="254"/>
      <c r="I1985" s="254"/>
      <c r="J1985" s="254"/>
      <c r="K1985" s="254"/>
    </row>
    <row r="1986" spans="1:11" s="255" customFormat="1" x14ac:dyDescent="0.25">
      <c r="A1986" s="189" t="s">
        <v>31</v>
      </c>
      <c r="B1986" s="93" t="s">
        <v>993</v>
      </c>
      <c r="C1986" s="256">
        <v>4</v>
      </c>
      <c r="D1986" s="192" t="s">
        <v>17</v>
      </c>
      <c r="E1986" s="123"/>
      <c r="F1986" s="52">
        <f t="shared" si="203"/>
        <v>0</v>
      </c>
      <c r="G1986" s="122"/>
    </row>
    <row r="1987" spans="1:11" s="255" customFormat="1" x14ac:dyDescent="0.25">
      <c r="A1987" s="189" t="s">
        <v>33</v>
      </c>
      <c r="B1987" s="93" t="s">
        <v>994</v>
      </c>
      <c r="C1987" s="256">
        <v>4</v>
      </c>
      <c r="D1987" s="192" t="s">
        <v>17</v>
      </c>
      <c r="E1987" s="123"/>
      <c r="F1987" s="52">
        <f t="shared" si="203"/>
        <v>0</v>
      </c>
      <c r="G1987" s="122"/>
    </row>
    <row r="1988" spans="1:11" s="255" customFormat="1" ht="30" x14ac:dyDescent="0.25">
      <c r="A1988" s="189" t="s">
        <v>53</v>
      </c>
      <c r="B1988" s="93" t="s">
        <v>995</v>
      </c>
      <c r="C1988" s="256">
        <v>16</v>
      </c>
      <c r="D1988" s="192" t="s">
        <v>17</v>
      </c>
      <c r="E1988" s="123"/>
      <c r="F1988" s="52">
        <f t="shared" si="203"/>
        <v>0</v>
      </c>
      <c r="G1988" s="122"/>
      <c r="H1988" s="254"/>
      <c r="I1988" s="254"/>
      <c r="J1988" s="254"/>
      <c r="K1988" s="254"/>
    </row>
    <row r="1989" spans="1:11" s="255" customFormat="1" ht="30" customHeight="1" x14ac:dyDescent="0.25">
      <c r="A1989" s="189" t="s">
        <v>55</v>
      </c>
      <c r="B1989" s="93" t="s">
        <v>996</v>
      </c>
      <c r="C1989" s="256">
        <v>4</v>
      </c>
      <c r="D1989" s="192" t="s">
        <v>17</v>
      </c>
      <c r="E1989" s="123"/>
      <c r="F1989" s="52">
        <f t="shared" si="203"/>
        <v>0</v>
      </c>
      <c r="G1989" s="122"/>
      <c r="H1989" s="254"/>
      <c r="I1989" s="254"/>
      <c r="J1989" s="254"/>
      <c r="K1989" s="254"/>
    </row>
    <row r="1990" spans="1:11" s="255" customFormat="1" ht="29.25" customHeight="1" x14ac:dyDescent="0.25">
      <c r="A1990" s="189" t="s">
        <v>57</v>
      </c>
      <c r="B1990" s="93" t="s">
        <v>997</v>
      </c>
      <c r="C1990" s="256">
        <v>4</v>
      </c>
      <c r="D1990" s="192" t="s">
        <v>17</v>
      </c>
      <c r="E1990" s="123"/>
      <c r="F1990" s="52">
        <f t="shared" si="203"/>
        <v>0</v>
      </c>
      <c r="G1990" s="122">
        <f>SUM(F1980:F1990)</f>
        <v>0</v>
      </c>
      <c r="H1990" s="254"/>
      <c r="I1990" s="254"/>
      <c r="J1990" s="254"/>
      <c r="K1990" s="254"/>
    </row>
    <row r="1991" spans="1:11" s="195" customFormat="1" ht="14.25" x14ac:dyDescent="0.2">
      <c r="A1991" s="196"/>
      <c r="B1991" s="190"/>
      <c r="C1991" s="191"/>
      <c r="D1991" s="192"/>
      <c r="E1991" s="123"/>
      <c r="F1991" s="123"/>
      <c r="G1991" s="234"/>
      <c r="H1991" s="194"/>
      <c r="I1991" s="194"/>
      <c r="J1991" s="194"/>
      <c r="K1991" s="194"/>
    </row>
    <row r="1992" spans="1:11" s="195" customFormat="1" ht="14.25" x14ac:dyDescent="0.2">
      <c r="A1992" s="196"/>
      <c r="B1992" s="218"/>
      <c r="C1992" s="197"/>
      <c r="D1992" s="197"/>
      <c r="E1992" s="197" t="s">
        <v>1006</v>
      </c>
      <c r="F1992" s="197" t="s">
        <v>36</v>
      </c>
      <c r="G1992" s="233">
        <f>SUM(G1990)</f>
        <v>0</v>
      </c>
      <c r="H1992" s="194"/>
      <c r="I1992" s="194"/>
      <c r="J1992" s="194"/>
      <c r="K1992" s="194"/>
    </row>
    <row r="1993" spans="1:11" s="195" customFormat="1" ht="14.25" x14ac:dyDescent="0.2">
      <c r="A1993" s="196"/>
      <c r="B1993" s="190"/>
      <c r="C1993" s="191"/>
      <c r="D1993" s="192"/>
      <c r="E1993" s="123"/>
      <c r="F1993" s="123"/>
      <c r="G1993" s="234"/>
      <c r="H1993" s="194"/>
      <c r="I1993" s="194"/>
      <c r="J1993" s="194"/>
      <c r="K1993" s="194"/>
    </row>
    <row r="1994" spans="1:11" s="252" customFormat="1" ht="12.75" customHeight="1" x14ac:dyDescent="0.2">
      <c r="A1994" s="230" t="s">
        <v>181</v>
      </c>
      <c r="B1994" s="253" t="s">
        <v>361</v>
      </c>
      <c r="C1994" s="246"/>
      <c r="D1994" s="247"/>
      <c r="E1994" s="248"/>
      <c r="F1994" s="248"/>
      <c r="G1994" s="249"/>
      <c r="H1994" s="250"/>
      <c r="I1994" s="251"/>
      <c r="J1994" s="251"/>
      <c r="K1994" s="251"/>
    </row>
    <row r="1995" spans="1:11" s="255" customFormat="1" ht="30" x14ac:dyDescent="0.25">
      <c r="A1995" s="189" t="s">
        <v>15</v>
      </c>
      <c r="B1995" s="93" t="s">
        <v>988</v>
      </c>
      <c r="C1995" s="256">
        <v>47</v>
      </c>
      <c r="D1995" s="192" t="s">
        <v>17</v>
      </c>
      <c r="E1995" s="123"/>
      <c r="F1995" s="52">
        <f t="shared" ref="F1995:F2003" si="204">C1995*E1995</f>
        <v>0</v>
      </c>
      <c r="G1995" s="122"/>
      <c r="H1995" s="254"/>
      <c r="I1995" s="254"/>
      <c r="J1995" s="254"/>
      <c r="K1995" s="254"/>
    </row>
    <row r="1996" spans="1:11" s="255" customFormat="1" ht="30" x14ac:dyDescent="0.25">
      <c r="A1996" s="189" t="s">
        <v>18</v>
      </c>
      <c r="B1996" s="93" t="s">
        <v>989</v>
      </c>
      <c r="C1996" s="256">
        <v>8</v>
      </c>
      <c r="D1996" s="192" t="s">
        <v>17</v>
      </c>
      <c r="E1996" s="123"/>
      <c r="F1996" s="52">
        <f t="shared" si="204"/>
        <v>0</v>
      </c>
      <c r="G1996" s="122"/>
      <c r="H1996" s="254"/>
      <c r="I1996" s="254"/>
      <c r="J1996" s="254"/>
      <c r="K1996" s="254"/>
    </row>
    <row r="1997" spans="1:11" s="255" customFormat="1" ht="30" x14ac:dyDescent="0.25">
      <c r="A1997" s="189" t="s">
        <v>21</v>
      </c>
      <c r="B1997" s="93" t="s">
        <v>999</v>
      </c>
      <c r="C1997" s="256">
        <v>5</v>
      </c>
      <c r="D1997" s="192" t="s">
        <v>17</v>
      </c>
      <c r="E1997" s="123"/>
      <c r="F1997" s="52">
        <f t="shared" si="204"/>
        <v>0</v>
      </c>
      <c r="G1997" s="122"/>
      <c r="H1997" s="254"/>
      <c r="I1997" s="254"/>
      <c r="J1997" s="254"/>
      <c r="K1997" s="254"/>
    </row>
    <row r="1998" spans="1:11" s="255" customFormat="1" x14ac:dyDescent="0.25">
      <c r="A1998" s="189" t="s">
        <v>23</v>
      </c>
      <c r="B1998" s="93" t="s">
        <v>990</v>
      </c>
      <c r="C1998" s="256">
        <v>28</v>
      </c>
      <c r="D1998" s="192" t="s">
        <v>17</v>
      </c>
      <c r="E1998" s="123"/>
      <c r="F1998" s="52">
        <f t="shared" si="204"/>
        <v>0</v>
      </c>
      <c r="G1998" s="122"/>
      <c r="H1998" s="254"/>
      <c r="I1998" s="254"/>
      <c r="J1998" s="254"/>
      <c r="K1998" s="254"/>
    </row>
    <row r="1999" spans="1:11" s="255" customFormat="1" x14ac:dyDescent="0.25">
      <c r="A1999" s="189" t="s">
        <v>26</v>
      </c>
      <c r="B1999" s="93" t="s">
        <v>991</v>
      </c>
      <c r="C1999" s="256">
        <v>3</v>
      </c>
      <c r="D1999" s="192" t="s">
        <v>17</v>
      </c>
      <c r="E1999" s="123"/>
      <c r="F1999" s="52">
        <f t="shared" si="204"/>
        <v>0</v>
      </c>
      <c r="G1999" s="122"/>
      <c r="H1999" s="254"/>
      <c r="I1999" s="254"/>
      <c r="J1999" s="254"/>
      <c r="K1999" s="254"/>
    </row>
    <row r="2000" spans="1:11" s="255" customFormat="1" x14ac:dyDescent="0.25">
      <c r="A2000" s="189" t="s">
        <v>29</v>
      </c>
      <c r="B2000" s="93" t="s">
        <v>992</v>
      </c>
      <c r="C2000" s="256">
        <v>2</v>
      </c>
      <c r="D2000" s="192" t="s">
        <v>17</v>
      </c>
      <c r="E2000" s="123"/>
      <c r="F2000" s="52">
        <f t="shared" si="204"/>
        <v>0</v>
      </c>
      <c r="G2000" s="122"/>
      <c r="H2000" s="254"/>
      <c r="I2000" s="254"/>
      <c r="J2000" s="254"/>
      <c r="K2000" s="254"/>
    </row>
    <row r="2001" spans="1:11" s="255" customFormat="1" ht="30" x14ac:dyDescent="0.25">
      <c r="A2001" s="189" t="s">
        <v>31</v>
      </c>
      <c r="B2001" s="93" t="s">
        <v>995</v>
      </c>
      <c r="C2001" s="256">
        <v>18</v>
      </c>
      <c r="D2001" s="192" t="s">
        <v>17</v>
      </c>
      <c r="E2001" s="123"/>
      <c r="F2001" s="52">
        <f t="shared" si="204"/>
        <v>0</v>
      </c>
      <c r="G2001" s="122"/>
      <c r="H2001" s="254"/>
      <c r="I2001" s="254"/>
      <c r="J2001" s="254"/>
      <c r="K2001" s="254"/>
    </row>
    <row r="2002" spans="1:11" s="255" customFormat="1" ht="30" x14ac:dyDescent="0.25">
      <c r="A2002" s="189" t="s">
        <v>33</v>
      </c>
      <c r="B2002" s="93" t="s">
        <v>996</v>
      </c>
      <c r="C2002" s="256">
        <v>4</v>
      </c>
      <c r="D2002" s="192" t="s">
        <v>17</v>
      </c>
      <c r="E2002" s="123"/>
      <c r="F2002" s="52">
        <f t="shared" si="204"/>
        <v>0</v>
      </c>
      <c r="G2002" s="122"/>
      <c r="H2002" s="254"/>
      <c r="I2002" s="254"/>
      <c r="J2002" s="254"/>
      <c r="K2002" s="254"/>
    </row>
    <row r="2003" spans="1:11" s="255" customFormat="1" ht="30" x14ac:dyDescent="0.25">
      <c r="A2003" s="189" t="s">
        <v>53</v>
      </c>
      <c r="B2003" s="93" t="s">
        <v>997</v>
      </c>
      <c r="C2003" s="256">
        <v>4</v>
      </c>
      <c r="D2003" s="192" t="s">
        <v>17</v>
      </c>
      <c r="E2003" s="123"/>
      <c r="F2003" s="52">
        <f t="shared" si="204"/>
        <v>0</v>
      </c>
      <c r="G2003" s="122">
        <f>SUM(F1995:F2003)</f>
        <v>0</v>
      </c>
      <c r="H2003" s="254"/>
      <c r="I2003" s="254"/>
      <c r="J2003" s="254"/>
      <c r="K2003" s="254"/>
    </row>
    <row r="2004" spans="1:11" s="195" customFormat="1" ht="14.25" x14ac:dyDescent="0.2">
      <c r="A2004" s="196"/>
      <c r="B2004" s="190"/>
      <c r="C2004" s="191"/>
      <c r="D2004" s="192"/>
      <c r="E2004" s="123"/>
      <c r="F2004" s="123"/>
      <c r="G2004" s="234"/>
      <c r="H2004" s="194"/>
      <c r="I2004" s="194"/>
      <c r="J2004" s="194"/>
      <c r="K2004" s="194"/>
    </row>
    <row r="2005" spans="1:11" s="195" customFormat="1" ht="14.25" x14ac:dyDescent="0.2">
      <c r="A2005" s="196"/>
      <c r="B2005" s="218"/>
      <c r="C2005" s="197"/>
      <c r="D2005" s="197"/>
      <c r="E2005" s="197" t="s">
        <v>1007</v>
      </c>
      <c r="F2005" s="197" t="s">
        <v>36</v>
      </c>
      <c r="G2005" s="233">
        <f>G2003</f>
        <v>0</v>
      </c>
      <c r="H2005" s="194"/>
      <c r="I2005" s="194"/>
      <c r="J2005" s="194"/>
      <c r="K2005" s="194"/>
    </row>
    <row r="2006" spans="1:11" s="195" customFormat="1" ht="14.25" x14ac:dyDescent="0.2">
      <c r="A2006" s="196"/>
      <c r="B2006" s="190"/>
      <c r="C2006" s="191"/>
      <c r="D2006" s="192"/>
      <c r="E2006" s="123"/>
      <c r="F2006" s="123"/>
      <c r="G2006" s="234"/>
      <c r="H2006" s="194"/>
      <c r="I2006" s="194"/>
      <c r="J2006" s="194"/>
      <c r="K2006" s="194"/>
    </row>
    <row r="2007" spans="1:11" s="252" customFormat="1" ht="12.75" customHeight="1" x14ac:dyDescent="0.2">
      <c r="A2007" s="230" t="s">
        <v>184</v>
      </c>
      <c r="B2007" s="253" t="s">
        <v>384</v>
      </c>
      <c r="C2007" s="246"/>
      <c r="D2007" s="247"/>
      <c r="E2007" s="248"/>
      <c r="F2007" s="248"/>
      <c r="G2007" s="249"/>
      <c r="H2007" s="250"/>
      <c r="I2007" s="251"/>
      <c r="J2007" s="251"/>
      <c r="K2007" s="251"/>
    </row>
    <row r="2008" spans="1:11" s="255" customFormat="1" ht="30" x14ac:dyDescent="0.25">
      <c r="A2008" s="189" t="s">
        <v>15</v>
      </c>
      <c r="B2008" s="93" t="s">
        <v>988</v>
      </c>
      <c r="C2008" s="256">
        <v>52</v>
      </c>
      <c r="D2008" s="192" t="s">
        <v>17</v>
      </c>
      <c r="E2008" s="123"/>
      <c r="F2008" s="52">
        <f t="shared" ref="F2008:F2016" si="205">C2008*E2008</f>
        <v>0</v>
      </c>
      <c r="G2008" s="122"/>
      <c r="H2008" s="254"/>
      <c r="I2008" s="254"/>
      <c r="J2008" s="254"/>
      <c r="K2008" s="254"/>
    </row>
    <row r="2009" spans="1:11" s="255" customFormat="1" ht="30" x14ac:dyDescent="0.25">
      <c r="A2009" s="189" t="s">
        <v>18</v>
      </c>
      <c r="B2009" s="93" t="s">
        <v>989</v>
      </c>
      <c r="C2009" s="256">
        <v>8</v>
      </c>
      <c r="D2009" s="192" t="s">
        <v>17</v>
      </c>
      <c r="E2009" s="123"/>
      <c r="F2009" s="52">
        <f t="shared" si="205"/>
        <v>0</v>
      </c>
      <c r="G2009" s="122"/>
      <c r="H2009" s="254"/>
      <c r="I2009" s="254"/>
      <c r="J2009" s="254"/>
      <c r="K2009" s="254"/>
    </row>
    <row r="2010" spans="1:11" s="255" customFormat="1" x14ac:dyDescent="0.25">
      <c r="A2010" s="189" t="s">
        <v>21</v>
      </c>
      <c r="B2010" s="93" t="s">
        <v>990</v>
      </c>
      <c r="C2010" s="256">
        <v>22</v>
      </c>
      <c r="D2010" s="192" t="s">
        <v>17</v>
      </c>
      <c r="E2010" s="123"/>
      <c r="F2010" s="52">
        <f t="shared" si="205"/>
        <v>0</v>
      </c>
      <c r="G2010" s="122"/>
      <c r="H2010" s="254"/>
      <c r="I2010" s="254"/>
      <c r="J2010" s="254"/>
      <c r="K2010" s="254"/>
    </row>
    <row r="2011" spans="1:11" s="255" customFormat="1" x14ac:dyDescent="0.25">
      <c r="A2011" s="189" t="s">
        <v>23</v>
      </c>
      <c r="B2011" s="93" t="s">
        <v>992</v>
      </c>
      <c r="C2011" s="256">
        <v>2</v>
      </c>
      <c r="D2011" s="192" t="s">
        <v>17</v>
      </c>
      <c r="E2011" s="123"/>
      <c r="F2011" s="52">
        <f t="shared" si="205"/>
        <v>0</v>
      </c>
      <c r="G2011" s="122"/>
      <c r="H2011" s="254"/>
      <c r="I2011" s="254"/>
      <c r="J2011" s="254"/>
      <c r="K2011" s="254"/>
    </row>
    <row r="2012" spans="1:11" s="255" customFormat="1" x14ac:dyDescent="0.25">
      <c r="A2012" s="189" t="s">
        <v>26</v>
      </c>
      <c r="B2012" s="93" t="s">
        <v>993</v>
      </c>
      <c r="C2012" s="256">
        <v>4</v>
      </c>
      <c r="D2012" s="192" t="s">
        <v>17</v>
      </c>
      <c r="E2012" s="123"/>
      <c r="F2012" s="52">
        <f t="shared" si="205"/>
        <v>0</v>
      </c>
      <c r="G2012" s="122"/>
    </row>
    <row r="2013" spans="1:11" s="255" customFormat="1" x14ac:dyDescent="0.25">
      <c r="A2013" s="189" t="s">
        <v>29</v>
      </c>
      <c r="B2013" s="93" t="s">
        <v>994</v>
      </c>
      <c r="C2013" s="256">
        <v>4</v>
      </c>
      <c r="D2013" s="192" t="s">
        <v>17</v>
      </c>
      <c r="E2013" s="123"/>
      <c r="F2013" s="52">
        <f t="shared" si="205"/>
        <v>0</v>
      </c>
      <c r="G2013" s="122"/>
    </row>
    <row r="2014" spans="1:11" s="255" customFormat="1" ht="30" x14ac:dyDescent="0.25">
      <c r="A2014" s="189" t="s">
        <v>31</v>
      </c>
      <c r="B2014" s="93" t="s">
        <v>995</v>
      </c>
      <c r="C2014" s="256">
        <v>18</v>
      </c>
      <c r="D2014" s="192" t="s">
        <v>17</v>
      </c>
      <c r="E2014" s="123"/>
      <c r="F2014" s="52">
        <f t="shared" si="205"/>
        <v>0</v>
      </c>
      <c r="G2014" s="122"/>
      <c r="H2014" s="254"/>
      <c r="I2014" s="254"/>
      <c r="J2014" s="254"/>
      <c r="K2014" s="254"/>
    </row>
    <row r="2015" spans="1:11" s="255" customFormat="1" ht="30" x14ac:dyDescent="0.25">
      <c r="A2015" s="189" t="s">
        <v>33</v>
      </c>
      <c r="B2015" s="93" t="s">
        <v>996</v>
      </c>
      <c r="C2015" s="256">
        <v>4</v>
      </c>
      <c r="D2015" s="192" t="s">
        <v>17</v>
      </c>
      <c r="E2015" s="123"/>
      <c r="F2015" s="52">
        <f t="shared" si="205"/>
        <v>0</v>
      </c>
      <c r="G2015" s="122"/>
      <c r="H2015" s="254"/>
      <c r="I2015" s="254"/>
      <c r="J2015" s="254"/>
      <c r="K2015" s="254"/>
    </row>
    <row r="2016" spans="1:11" s="255" customFormat="1" ht="30" x14ac:dyDescent="0.25">
      <c r="A2016" s="189" t="s">
        <v>53</v>
      </c>
      <c r="B2016" s="93" t="s">
        <v>997</v>
      </c>
      <c r="C2016" s="256">
        <v>4</v>
      </c>
      <c r="D2016" s="192" t="s">
        <v>17</v>
      </c>
      <c r="E2016" s="123"/>
      <c r="F2016" s="52">
        <f t="shared" si="205"/>
        <v>0</v>
      </c>
      <c r="G2016" s="122">
        <f>SUM(F2008:F2016)</f>
        <v>0</v>
      </c>
      <c r="H2016" s="254"/>
      <c r="I2016" s="254"/>
      <c r="J2016" s="254"/>
      <c r="K2016" s="254"/>
    </row>
    <row r="2017" spans="1:11" s="195" customFormat="1" ht="14.25" x14ac:dyDescent="0.2">
      <c r="A2017" s="196"/>
      <c r="B2017" s="190"/>
      <c r="C2017" s="191"/>
      <c r="D2017" s="192"/>
      <c r="E2017" s="123"/>
      <c r="F2017" s="123"/>
      <c r="G2017" s="234"/>
      <c r="H2017" s="194"/>
      <c r="I2017" s="194"/>
      <c r="J2017" s="194"/>
      <c r="K2017" s="194"/>
    </row>
    <row r="2018" spans="1:11" s="195" customFormat="1" ht="14.25" x14ac:dyDescent="0.2">
      <c r="A2018" s="196"/>
      <c r="B2018" s="218"/>
      <c r="C2018" s="197"/>
      <c r="D2018" s="197"/>
      <c r="E2018" s="197" t="s">
        <v>1008</v>
      </c>
      <c r="F2018" s="197" t="s">
        <v>36</v>
      </c>
      <c r="G2018" s="233">
        <f>SUM(G2016)</f>
        <v>0</v>
      </c>
      <c r="H2018" s="194"/>
      <c r="I2018" s="194"/>
      <c r="J2018" s="194"/>
      <c r="K2018" s="194"/>
    </row>
    <row r="2019" spans="1:11" s="195" customFormat="1" ht="14.25" x14ac:dyDescent="0.2">
      <c r="A2019" s="196"/>
      <c r="B2019" s="190"/>
      <c r="C2019" s="191"/>
      <c r="D2019" s="192"/>
      <c r="E2019" s="123"/>
      <c r="F2019" s="123"/>
      <c r="G2019" s="234"/>
      <c r="H2019" s="194"/>
      <c r="I2019" s="194"/>
      <c r="J2019" s="194"/>
      <c r="K2019" s="194"/>
    </row>
    <row r="2020" spans="1:11" s="252" customFormat="1" ht="12.75" customHeight="1" x14ac:dyDescent="0.2">
      <c r="A2020" s="230" t="s">
        <v>211</v>
      </c>
      <c r="B2020" s="253" t="s">
        <v>1009</v>
      </c>
      <c r="C2020" s="246"/>
      <c r="D2020" s="247"/>
      <c r="E2020" s="248"/>
      <c r="F2020" s="248"/>
      <c r="G2020" s="249"/>
      <c r="H2020" s="250"/>
      <c r="I2020" s="251"/>
      <c r="J2020" s="251"/>
      <c r="K2020" s="251"/>
    </row>
    <row r="2021" spans="1:11" s="255" customFormat="1" ht="30" x14ac:dyDescent="0.25">
      <c r="A2021" s="189" t="s">
        <v>15</v>
      </c>
      <c r="B2021" s="93" t="s">
        <v>1010</v>
      </c>
      <c r="C2021" s="256">
        <v>18</v>
      </c>
      <c r="D2021" s="192" t="s">
        <v>17</v>
      </c>
      <c r="E2021" s="123"/>
      <c r="F2021" s="52">
        <f t="shared" ref="F2021:F2022" si="206">C2021*E2021</f>
        <v>0</v>
      </c>
      <c r="G2021" s="122"/>
      <c r="H2021" s="254"/>
      <c r="I2021" s="254"/>
      <c r="J2021" s="254"/>
      <c r="K2021" s="254"/>
    </row>
    <row r="2022" spans="1:11" s="255" customFormat="1" ht="30" x14ac:dyDescent="0.25">
      <c r="A2022" s="189" t="s">
        <v>18</v>
      </c>
      <c r="B2022" s="93" t="s">
        <v>996</v>
      </c>
      <c r="C2022" s="256">
        <v>25</v>
      </c>
      <c r="D2022" s="192" t="s">
        <v>17</v>
      </c>
      <c r="E2022" s="123"/>
      <c r="F2022" s="52">
        <f t="shared" si="206"/>
        <v>0</v>
      </c>
      <c r="G2022" s="122">
        <f>SUM(F2021:F2022)</f>
        <v>0</v>
      </c>
      <c r="H2022" s="254"/>
      <c r="I2022" s="254"/>
      <c r="J2022" s="254"/>
      <c r="K2022" s="254"/>
    </row>
    <row r="2023" spans="1:11" s="195" customFormat="1" ht="14.25" x14ac:dyDescent="0.2">
      <c r="A2023" s="196"/>
      <c r="B2023" s="190"/>
      <c r="C2023" s="191"/>
      <c r="D2023" s="192"/>
      <c r="E2023" s="123"/>
      <c r="F2023" s="123"/>
      <c r="G2023" s="234"/>
      <c r="H2023" s="194"/>
      <c r="I2023" s="194"/>
      <c r="J2023" s="194"/>
      <c r="K2023" s="194"/>
    </row>
    <row r="2024" spans="1:11" s="195" customFormat="1" ht="14.25" x14ac:dyDescent="0.2">
      <c r="A2024" s="196"/>
      <c r="B2024" s="218"/>
      <c r="C2024" s="197"/>
      <c r="D2024" s="197"/>
      <c r="E2024" s="197" t="s">
        <v>1011</v>
      </c>
      <c r="F2024" s="197" t="s">
        <v>36</v>
      </c>
      <c r="G2024" s="233">
        <f>SUM(G2022)</f>
        <v>0</v>
      </c>
      <c r="H2024" s="194"/>
      <c r="I2024" s="194"/>
      <c r="J2024" s="194"/>
      <c r="K2024" s="194"/>
    </row>
    <row r="2025" spans="1:11" s="195" customFormat="1" ht="14.25" x14ac:dyDescent="0.2">
      <c r="A2025" s="196"/>
      <c r="B2025" s="190"/>
      <c r="C2025" s="191"/>
      <c r="D2025" s="192"/>
      <c r="E2025" s="123"/>
      <c r="F2025" s="123"/>
      <c r="G2025" s="234"/>
      <c r="H2025" s="194"/>
      <c r="I2025" s="194"/>
      <c r="J2025" s="194"/>
      <c r="K2025" s="194"/>
    </row>
    <row r="2026" spans="1:11" s="105" customFormat="1" ht="14.25" x14ac:dyDescent="0.2">
      <c r="A2026" s="230" t="s">
        <v>218</v>
      </c>
      <c r="B2026" s="257" t="s">
        <v>1012</v>
      </c>
      <c r="C2026" s="258"/>
      <c r="D2026" s="136"/>
      <c r="E2026" s="135"/>
      <c r="F2026" s="259"/>
      <c r="G2026" s="233"/>
      <c r="H2026" s="260"/>
    </row>
    <row r="2027" spans="1:11" s="105" customFormat="1" ht="195" x14ac:dyDescent="0.25">
      <c r="A2027" s="261" t="s">
        <v>15</v>
      </c>
      <c r="B2027" s="262" t="s">
        <v>1013</v>
      </c>
      <c r="C2027" s="256">
        <v>1</v>
      </c>
      <c r="D2027" s="192" t="s">
        <v>17</v>
      </c>
      <c r="E2027" s="123"/>
      <c r="F2027" s="52">
        <f t="shared" ref="F2027" si="207">C2027*E2027</f>
        <v>0</v>
      </c>
      <c r="G2027" s="72">
        <f>SUM(F2027)</f>
        <v>0</v>
      </c>
    </row>
    <row r="2028" spans="1:11" s="195" customFormat="1" x14ac:dyDescent="0.25">
      <c r="A2028" s="263"/>
      <c r="B2028" s="190"/>
      <c r="C2028" s="191"/>
      <c r="D2028" s="192"/>
      <c r="E2028" s="123"/>
      <c r="F2028" s="74"/>
      <c r="G2028" s="234"/>
      <c r="H2028" s="194"/>
      <c r="I2028" s="194"/>
      <c r="J2028" s="194"/>
      <c r="K2028" s="194"/>
    </row>
    <row r="2029" spans="1:11" s="195" customFormat="1" ht="14.25" x14ac:dyDescent="0.2">
      <c r="A2029" s="263"/>
      <c r="B2029" s="190"/>
      <c r="C2029" s="197"/>
      <c r="D2029" s="197"/>
      <c r="E2029" s="197" t="s">
        <v>1014</v>
      </c>
      <c r="F2029" s="197" t="s">
        <v>36</v>
      </c>
      <c r="G2029" s="233">
        <f>SUM(G2027:G2028)</f>
        <v>0</v>
      </c>
      <c r="H2029" s="194"/>
      <c r="I2029" s="194"/>
      <c r="J2029" s="194"/>
      <c r="K2029" s="194"/>
    </row>
    <row r="2030" spans="1:11" s="195" customFormat="1" ht="14.25" x14ac:dyDescent="0.2">
      <c r="A2030" s="196"/>
      <c r="B2030" s="190"/>
      <c r="C2030" s="191"/>
      <c r="D2030" s="192"/>
      <c r="E2030" s="123"/>
      <c r="F2030" s="123"/>
      <c r="G2030" s="234"/>
      <c r="H2030" s="194"/>
      <c r="I2030" s="194"/>
      <c r="J2030" s="194"/>
      <c r="K2030" s="194"/>
    </row>
    <row r="2031" spans="1:11" s="195" customFormat="1" ht="49.5" customHeight="1" x14ac:dyDescent="0.2">
      <c r="A2031" s="230" t="s">
        <v>550</v>
      </c>
      <c r="B2031" s="257" t="s">
        <v>1015</v>
      </c>
      <c r="C2031" s="259"/>
      <c r="D2031" s="259"/>
      <c r="E2031" s="259"/>
      <c r="F2031" s="259"/>
      <c r="G2031" s="233"/>
      <c r="H2031" s="194"/>
      <c r="I2031" s="194"/>
      <c r="J2031" s="194"/>
      <c r="K2031" s="194"/>
    </row>
    <row r="2032" spans="1:11" s="252" customFormat="1" ht="127.5" x14ac:dyDescent="0.25">
      <c r="A2032" s="261" t="s">
        <v>15</v>
      </c>
      <c r="B2032" s="264" t="s">
        <v>1016</v>
      </c>
      <c r="C2032" s="256">
        <v>1</v>
      </c>
      <c r="D2032" s="192" t="s">
        <v>17</v>
      </c>
      <c r="E2032" s="123"/>
      <c r="F2032" s="52">
        <f t="shared" ref="F2032" si="208">C2032*E2032</f>
        <v>0</v>
      </c>
      <c r="G2032" s="249">
        <f>SUM(F2032)</f>
        <v>0</v>
      </c>
      <c r="H2032" s="250"/>
      <c r="I2032" s="251"/>
      <c r="J2032" s="251"/>
      <c r="K2032" s="251"/>
    </row>
    <row r="2033" spans="1:11" s="195" customFormat="1" ht="11.25" customHeight="1" x14ac:dyDescent="0.2">
      <c r="A2033" s="196"/>
      <c r="B2033" s="190"/>
      <c r="C2033" s="191"/>
      <c r="D2033" s="192"/>
      <c r="E2033" s="123"/>
      <c r="F2033" s="123"/>
      <c r="G2033" s="234"/>
      <c r="H2033" s="194"/>
      <c r="I2033" s="194"/>
      <c r="J2033" s="194"/>
      <c r="K2033" s="194"/>
    </row>
    <row r="2034" spans="1:11" s="252" customFormat="1" ht="27" customHeight="1" x14ac:dyDescent="0.2">
      <c r="A2034" s="265"/>
      <c r="B2034" s="331" t="s">
        <v>1017</v>
      </c>
      <c r="C2034" s="331"/>
      <c r="D2034" s="331"/>
      <c r="E2034" s="331"/>
      <c r="F2034" s="197" t="s">
        <v>36</v>
      </c>
      <c r="G2034" s="233">
        <f>SUM(G2032)</f>
        <v>0</v>
      </c>
      <c r="H2034" s="250"/>
      <c r="I2034" s="251"/>
      <c r="J2034" s="251"/>
      <c r="K2034" s="251"/>
    </row>
    <row r="2035" spans="1:11" s="195" customFormat="1" ht="11.25" customHeight="1" x14ac:dyDescent="0.2">
      <c r="A2035" s="196"/>
      <c r="B2035" s="190"/>
      <c r="C2035" s="191"/>
      <c r="D2035" s="192"/>
      <c r="E2035" s="123"/>
      <c r="F2035" s="123"/>
      <c r="G2035" s="234"/>
      <c r="H2035" s="194"/>
      <c r="I2035" s="194"/>
      <c r="J2035" s="194"/>
      <c r="K2035" s="194"/>
    </row>
    <row r="2036" spans="1:11" s="252" customFormat="1" ht="12.75" customHeight="1" x14ac:dyDescent="0.2">
      <c r="A2036" s="230"/>
      <c r="B2036" s="332" t="s">
        <v>1018</v>
      </c>
      <c r="C2036" s="332"/>
      <c r="D2036" s="247"/>
      <c r="E2036" s="248"/>
      <c r="F2036" s="248"/>
      <c r="G2036" s="249"/>
      <c r="H2036" s="250"/>
      <c r="I2036" s="251"/>
      <c r="J2036" s="251"/>
      <c r="K2036" s="251"/>
    </row>
    <row r="2037" spans="1:11" s="252" customFormat="1" ht="12.75" customHeight="1" x14ac:dyDescent="0.2">
      <c r="A2037" s="230" t="s">
        <v>555</v>
      </c>
      <c r="B2037" s="245" t="s">
        <v>1019</v>
      </c>
      <c r="C2037" s="246"/>
      <c r="D2037" s="247"/>
      <c r="E2037" s="248"/>
      <c r="F2037" s="248"/>
      <c r="G2037" s="249"/>
      <c r="H2037" s="250"/>
      <c r="I2037" s="251"/>
      <c r="J2037" s="251"/>
      <c r="K2037" s="251"/>
    </row>
    <row r="2038" spans="1:11" s="252" customFormat="1" ht="38.25" x14ac:dyDescent="0.25">
      <c r="A2038" s="189" t="s">
        <v>15</v>
      </c>
      <c r="B2038" s="266" t="s">
        <v>1020</v>
      </c>
      <c r="C2038" s="267">
        <v>51</v>
      </c>
      <c r="D2038" s="268" t="s">
        <v>17</v>
      </c>
      <c r="E2038" s="123"/>
      <c r="F2038" s="52">
        <f t="shared" ref="F2038:F2042" si="209">C2038*E2038</f>
        <v>0</v>
      </c>
      <c r="G2038" s="249"/>
      <c r="H2038" s="250"/>
      <c r="I2038" s="251"/>
      <c r="J2038" s="251"/>
      <c r="K2038" s="251"/>
    </row>
    <row r="2039" spans="1:11" s="252" customFormat="1" ht="38.25" x14ac:dyDescent="0.25">
      <c r="A2039" s="189" t="s">
        <v>18</v>
      </c>
      <c r="B2039" s="266" t="s">
        <v>1021</v>
      </c>
      <c r="C2039" s="267">
        <v>1</v>
      </c>
      <c r="D2039" s="268" t="s">
        <v>17</v>
      </c>
      <c r="E2039" s="123"/>
      <c r="F2039" s="52">
        <f t="shared" si="209"/>
        <v>0</v>
      </c>
      <c r="G2039" s="249"/>
      <c r="H2039" s="250"/>
      <c r="I2039" s="251"/>
      <c r="J2039" s="251"/>
      <c r="K2039" s="251"/>
    </row>
    <row r="2040" spans="1:11" s="252" customFormat="1" ht="25.5" x14ac:dyDescent="0.25">
      <c r="A2040" s="189" t="s">
        <v>21</v>
      </c>
      <c r="B2040" s="266" t="s">
        <v>1022</v>
      </c>
      <c r="C2040" s="267">
        <v>16</v>
      </c>
      <c r="D2040" s="268" t="s">
        <v>17</v>
      </c>
      <c r="E2040" s="123"/>
      <c r="F2040" s="52">
        <f t="shared" si="209"/>
        <v>0</v>
      </c>
      <c r="G2040" s="249"/>
      <c r="H2040" s="250"/>
      <c r="I2040" s="251"/>
      <c r="J2040" s="251"/>
      <c r="K2040" s="251"/>
    </row>
    <row r="2041" spans="1:11" s="252" customFormat="1" ht="38.25" x14ac:dyDescent="0.25">
      <c r="A2041" s="189" t="s">
        <v>23</v>
      </c>
      <c r="B2041" s="266" t="s">
        <v>1023</v>
      </c>
      <c r="C2041" s="267">
        <v>36</v>
      </c>
      <c r="D2041" s="268" t="s">
        <v>17</v>
      </c>
      <c r="E2041" s="123"/>
      <c r="F2041" s="52">
        <f t="shared" si="209"/>
        <v>0</v>
      </c>
      <c r="G2041" s="249"/>
      <c r="H2041" s="250"/>
      <c r="I2041" s="251"/>
      <c r="J2041" s="251"/>
      <c r="K2041" s="251"/>
    </row>
    <row r="2042" spans="1:11" s="252" customFormat="1" ht="15.75" x14ac:dyDescent="0.25">
      <c r="A2042" s="189" t="s">
        <v>26</v>
      </c>
      <c r="B2042" s="266" t="s">
        <v>1024</v>
      </c>
      <c r="C2042" s="267">
        <v>18</v>
      </c>
      <c r="D2042" s="268" t="s">
        <v>17</v>
      </c>
      <c r="E2042" s="123"/>
      <c r="F2042" s="52">
        <f t="shared" si="209"/>
        <v>0</v>
      </c>
      <c r="G2042" s="249">
        <f>SUM(F2038:F2042)</f>
        <v>0</v>
      </c>
      <c r="H2042" s="250"/>
      <c r="I2042" s="251"/>
      <c r="J2042" s="251"/>
      <c r="K2042" s="251"/>
    </row>
    <row r="2043" spans="1:11" s="195" customFormat="1" ht="11.25" customHeight="1" x14ac:dyDescent="0.2">
      <c r="A2043" s="196"/>
      <c r="B2043" s="190"/>
      <c r="C2043" s="191"/>
      <c r="D2043" s="192"/>
      <c r="E2043" s="123"/>
      <c r="F2043" s="123"/>
      <c r="G2043" s="234"/>
      <c r="H2043" s="194"/>
      <c r="I2043" s="194"/>
      <c r="J2043" s="194"/>
      <c r="K2043" s="194"/>
    </row>
    <row r="2044" spans="1:11" s="252" customFormat="1" ht="15.75" x14ac:dyDescent="0.2">
      <c r="A2044" s="269"/>
      <c r="B2044" s="218"/>
      <c r="C2044" s="197"/>
      <c r="D2044" s="197"/>
      <c r="E2044" s="197" t="s">
        <v>1025</v>
      </c>
      <c r="F2044" s="197" t="s">
        <v>36</v>
      </c>
      <c r="G2044" s="233">
        <f>SUM(G2042)</f>
        <v>0</v>
      </c>
      <c r="H2044" s="270"/>
      <c r="I2044" s="251"/>
      <c r="J2044" s="251"/>
      <c r="K2044" s="251"/>
    </row>
    <row r="2045" spans="1:11" s="195" customFormat="1" ht="11.25" customHeight="1" x14ac:dyDescent="0.2">
      <c r="A2045" s="196"/>
      <c r="B2045" s="190"/>
      <c r="C2045" s="191"/>
      <c r="D2045" s="192"/>
      <c r="E2045" s="123"/>
      <c r="F2045" s="123"/>
      <c r="G2045" s="234"/>
      <c r="H2045" s="194"/>
      <c r="I2045" s="194"/>
      <c r="J2045" s="194"/>
      <c r="K2045" s="194"/>
    </row>
    <row r="2046" spans="1:11" s="252" customFormat="1" ht="12.75" customHeight="1" x14ac:dyDescent="0.2">
      <c r="A2046" s="271" t="s">
        <v>560</v>
      </c>
      <c r="B2046" s="245" t="s">
        <v>1026</v>
      </c>
      <c r="C2046" s="246"/>
      <c r="D2046" s="247"/>
      <c r="E2046" s="248"/>
      <c r="F2046" s="248"/>
      <c r="G2046" s="249"/>
      <c r="H2046" s="250"/>
      <c r="I2046" s="251"/>
      <c r="J2046" s="251"/>
      <c r="K2046" s="251"/>
    </row>
    <row r="2047" spans="1:11" s="252" customFormat="1" ht="12.75" customHeight="1" x14ac:dyDescent="0.2">
      <c r="A2047" s="230"/>
      <c r="B2047" s="245" t="s">
        <v>264</v>
      </c>
      <c r="C2047" s="246"/>
      <c r="D2047" s="247"/>
      <c r="E2047" s="248"/>
      <c r="F2047" s="248"/>
      <c r="G2047" s="249"/>
      <c r="H2047" s="250"/>
      <c r="I2047" s="251"/>
      <c r="J2047" s="251"/>
      <c r="K2047" s="251"/>
    </row>
    <row r="2048" spans="1:11" s="239" customFormat="1" ht="51" x14ac:dyDescent="0.25">
      <c r="A2048" s="189" t="s">
        <v>15</v>
      </c>
      <c r="B2048" s="266" t="s">
        <v>1027</v>
      </c>
      <c r="C2048" s="267">
        <v>4</v>
      </c>
      <c r="D2048" s="268" t="s">
        <v>17</v>
      </c>
      <c r="E2048" s="123"/>
      <c r="F2048" s="52">
        <f t="shared" ref="F2048:F2050" si="210">C2048*E2048</f>
        <v>0</v>
      </c>
      <c r="G2048" s="249"/>
      <c r="H2048" s="250"/>
      <c r="I2048" s="251"/>
      <c r="J2048" s="251"/>
      <c r="K2048" s="251"/>
    </row>
    <row r="2049" spans="1:11" s="239" customFormat="1" ht="51" x14ac:dyDescent="0.25">
      <c r="A2049" s="189" t="s">
        <v>18</v>
      </c>
      <c r="B2049" s="266" t="s">
        <v>1028</v>
      </c>
      <c r="C2049" s="267">
        <v>2</v>
      </c>
      <c r="D2049" s="268" t="s">
        <v>17</v>
      </c>
      <c r="E2049" s="123"/>
      <c r="F2049" s="52">
        <f t="shared" si="210"/>
        <v>0</v>
      </c>
      <c r="G2049" s="249"/>
      <c r="H2049" s="250"/>
      <c r="I2049" s="251"/>
      <c r="J2049" s="251"/>
      <c r="K2049" s="251"/>
    </row>
    <row r="2050" spans="1:11" s="239" customFormat="1" ht="15.75" x14ac:dyDescent="0.25">
      <c r="A2050" s="189" t="s">
        <v>21</v>
      </c>
      <c r="B2050" s="266" t="s">
        <v>1029</v>
      </c>
      <c r="C2050" s="267">
        <v>3</v>
      </c>
      <c r="D2050" s="268" t="s">
        <v>17</v>
      </c>
      <c r="E2050" s="123"/>
      <c r="F2050" s="52">
        <f t="shared" si="210"/>
        <v>0</v>
      </c>
      <c r="G2050" s="249">
        <f>SUM(F2048:F2050)</f>
        <v>0</v>
      </c>
      <c r="H2050" s="250"/>
      <c r="I2050" s="251"/>
      <c r="J2050" s="251"/>
      <c r="K2050" s="251"/>
    </row>
    <row r="2051" spans="1:11" s="195" customFormat="1" ht="11.25" customHeight="1" x14ac:dyDescent="0.2">
      <c r="A2051" s="196"/>
      <c r="B2051" s="190"/>
      <c r="C2051" s="191"/>
      <c r="D2051" s="192"/>
      <c r="E2051" s="123"/>
      <c r="F2051" s="123"/>
      <c r="G2051" s="234"/>
      <c r="H2051" s="194"/>
      <c r="I2051" s="194"/>
      <c r="J2051" s="194"/>
      <c r="K2051" s="194"/>
    </row>
    <row r="2052" spans="1:11" s="255" customFormat="1" x14ac:dyDescent="0.2">
      <c r="A2052" s="272"/>
      <c r="B2052" s="218"/>
      <c r="C2052" s="197"/>
      <c r="D2052" s="197"/>
      <c r="E2052" s="197" t="s">
        <v>1030</v>
      </c>
      <c r="F2052" s="197" t="s">
        <v>36</v>
      </c>
      <c r="G2052" s="233">
        <f>SUM(G2050)</f>
        <v>0</v>
      </c>
      <c r="H2052" s="254"/>
      <c r="I2052" s="254"/>
      <c r="J2052" s="254"/>
      <c r="K2052" s="254"/>
    </row>
    <row r="2053" spans="1:11" s="255" customFormat="1" x14ac:dyDescent="0.2">
      <c r="A2053" s="272"/>
      <c r="B2053" s="218"/>
      <c r="C2053" s="197"/>
      <c r="D2053" s="197"/>
      <c r="E2053" s="197"/>
      <c r="F2053" s="197"/>
      <c r="G2053" s="233"/>
      <c r="H2053" s="254"/>
      <c r="I2053" s="254"/>
      <c r="J2053" s="254"/>
      <c r="K2053" s="254"/>
    </row>
    <row r="2054" spans="1:11" s="83" customFormat="1" x14ac:dyDescent="0.25">
      <c r="A2054" s="272"/>
      <c r="B2054" s="273" t="s">
        <v>1031</v>
      </c>
      <c r="C2054" s="71"/>
      <c r="D2054" s="70"/>
      <c r="E2054" s="53"/>
      <c r="F2054" s="71"/>
      <c r="G2054" s="72"/>
      <c r="H2054" s="128"/>
    </row>
    <row r="2055" spans="1:11" s="133" customFormat="1" ht="12" customHeight="1" x14ac:dyDescent="0.25">
      <c r="A2055" s="274"/>
      <c r="B2055" s="275"/>
      <c r="C2055" s="276"/>
      <c r="D2055" s="276"/>
      <c r="E2055" s="276"/>
      <c r="F2055" s="277"/>
      <c r="G2055" s="233"/>
      <c r="H2055" s="278"/>
      <c r="I2055" s="261"/>
      <c r="J2055" s="261"/>
      <c r="K2055" s="261"/>
    </row>
    <row r="2056" spans="1:11" s="90" customFormat="1" x14ac:dyDescent="0.25">
      <c r="A2056" s="188" t="s">
        <v>1032</v>
      </c>
      <c r="B2056" s="241" t="s">
        <v>1033</v>
      </c>
      <c r="C2056" s="279"/>
      <c r="D2056" s="157"/>
      <c r="E2056" s="280"/>
      <c r="F2056" s="14"/>
      <c r="G2056" s="281"/>
      <c r="H2056" s="164"/>
    </row>
    <row r="2057" spans="1:11" s="90" customFormat="1" x14ac:dyDescent="0.25">
      <c r="A2057" s="7" t="s">
        <v>15</v>
      </c>
      <c r="B2057" s="11" t="s">
        <v>1034</v>
      </c>
      <c r="C2057" s="282">
        <v>10</v>
      </c>
      <c r="D2057" s="157" t="s">
        <v>20</v>
      </c>
      <c r="E2057" s="280"/>
      <c r="F2057" s="277">
        <f>ROUND(C2057*E2057,2)</f>
        <v>0</v>
      </c>
      <c r="G2057" s="243"/>
      <c r="H2057" s="164"/>
    </row>
    <row r="2058" spans="1:11" s="90" customFormat="1" x14ac:dyDescent="0.25">
      <c r="A2058" s="7" t="s">
        <v>18</v>
      </c>
      <c r="B2058" s="11" t="s">
        <v>1035</v>
      </c>
      <c r="C2058" s="282">
        <v>495</v>
      </c>
      <c r="D2058" s="157" t="s">
        <v>20</v>
      </c>
      <c r="E2058" s="280"/>
      <c r="F2058" s="277">
        <f>ROUND(C2058*E2058,2)</f>
        <v>0</v>
      </c>
      <c r="G2058" s="72">
        <f>SUM(F2057:F2058)</f>
        <v>0</v>
      </c>
      <c r="H2058" s="164"/>
    </row>
    <row r="2059" spans="1:11" s="90" customFormat="1" x14ac:dyDescent="0.25">
      <c r="A2059" s="7"/>
      <c r="B2059" s="11"/>
      <c r="C2059" s="282"/>
      <c r="D2059" s="157"/>
      <c r="E2059" s="280"/>
      <c r="F2059" s="277"/>
      <c r="G2059" s="72"/>
      <c r="H2059" s="164"/>
    </row>
    <row r="2060" spans="1:11" s="133" customFormat="1" x14ac:dyDescent="0.25">
      <c r="A2060" s="188" t="s">
        <v>1036</v>
      </c>
      <c r="B2060" s="241" t="s">
        <v>1037</v>
      </c>
      <c r="C2060" s="279"/>
      <c r="D2060" s="157"/>
      <c r="E2060" s="280"/>
      <c r="F2060" s="277"/>
      <c r="G2060" s="283"/>
      <c r="H2060" s="278"/>
      <c r="I2060" s="261"/>
      <c r="J2060" s="261"/>
      <c r="K2060" s="261"/>
    </row>
    <row r="2061" spans="1:11" s="83" customFormat="1" x14ac:dyDescent="0.25">
      <c r="A2061" s="7" t="s">
        <v>15</v>
      </c>
      <c r="B2061" s="11" t="s">
        <v>1038</v>
      </c>
      <c r="C2061" s="282">
        <v>15</v>
      </c>
      <c r="D2061" s="157" t="s">
        <v>17</v>
      </c>
      <c r="E2061" s="280"/>
      <c r="F2061" s="277">
        <f>ROUND(C2061*E2061,2)</f>
        <v>0</v>
      </c>
      <c r="G2061" s="283"/>
      <c r="H2061" s="128"/>
    </row>
    <row r="2062" spans="1:11" s="83" customFormat="1" x14ac:dyDescent="0.25">
      <c r="A2062" s="7" t="s">
        <v>18</v>
      </c>
      <c r="B2062" s="11" t="s">
        <v>1039</v>
      </c>
      <c r="C2062" s="282">
        <v>9</v>
      </c>
      <c r="D2062" s="157" t="s">
        <v>17</v>
      </c>
      <c r="E2062" s="280"/>
      <c r="F2062" s="277">
        <f>ROUND(C2062*E2062,2)</f>
        <v>0</v>
      </c>
      <c r="G2062" s="283"/>
      <c r="H2062" s="128"/>
    </row>
    <row r="2063" spans="1:11" s="83" customFormat="1" x14ac:dyDescent="0.25">
      <c r="A2063" s="7" t="s">
        <v>21</v>
      </c>
      <c r="B2063" s="11" t="s">
        <v>1040</v>
      </c>
      <c r="C2063" s="282">
        <v>2</v>
      </c>
      <c r="D2063" s="157" t="s">
        <v>17</v>
      </c>
      <c r="E2063" s="280"/>
      <c r="F2063" s="277">
        <f>ROUND(C2063*E2063,2)</f>
        <v>0</v>
      </c>
      <c r="G2063" s="283"/>
      <c r="H2063" s="128"/>
    </row>
    <row r="2064" spans="1:11" s="83" customFormat="1" ht="30" x14ac:dyDescent="0.25">
      <c r="A2064" s="7" t="s">
        <v>23</v>
      </c>
      <c r="B2064" s="11" t="s">
        <v>1041</v>
      </c>
      <c r="C2064" s="282">
        <v>2</v>
      </c>
      <c r="D2064" s="157" t="s">
        <v>17</v>
      </c>
      <c r="E2064" s="280"/>
      <c r="F2064" s="277">
        <f>ROUND(C2064*E2064,2)</f>
        <v>0</v>
      </c>
      <c r="G2064" s="72">
        <f>SUM(F2061:F2064)</f>
        <v>0</v>
      </c>
      <c r="H2064" s="128"/>
    </row>
    <row r="2065" spans="1:12" s="83" customFormat="1" x14ac:dyDescent="0.25">
      <c r="A2065" s="274"/>
      <c r="B2065" s="275"/>
      <c r="C2065" s="276"/>
      <c r="D2065" s="276"/>
      <c r="E2065" s="276"/>
      <c r="F2065" s="277"/>
      <c r="G2065" s="233"/>
      <c r="H2065" s="128"/>
    </row>
    <row r="2066" spans="1:12" s="133" customFormat="1" ht="12" customHeight="1" x14ac:dyDescent="0.2">
      <c r="A2066" s="7"/>
      <c r="B2066" s="328" t="s">
        <v>1042</v>
      </c>
      <c r="C2066" s="328"/>
      <c r="D2066" s="328"/>
      <c r="E2066" s="328"/>
      <c r="F2066" s="284" t="s">
        <v>36</v>
      </c>
      <c r="G2066" s="2">
        <f>G2058+G2064</f>
        <v>0</v>
      </c>
      <c r="H2066" s="278"/>
      <c r="I2066" s="261"/>
      <c r="J2066" s="261"/>
      <c r="K2066" s="261"/>
    </row>
    <row r="2067" spans="1:12" s="83" customFormat="1" x14ac:dyDescent="0.25">
      <c r="C2067" s="85"/>
      <c r="D2067" s="85"/>
      <c r="E2067" s="85"/>
      <c r="F2067" s="85"/>
      <c r="G2067" s="85"/>
      <c r="H2067" s="128"/>
    </row>
    <row r="2068" spans="1:12" s="255" customFormat="1" x14ac:dyDescent="0.2">
      <c r="A2068" s="285"/>
      <c r="B2068" s="328" t="s">
        <v>1043</v>
      </c>
      <c r="C2068" s="328"/>
      <c r="D2068" s="328"/>
      <c r="E2068" s="328"/>
      <c r="F2068" s="118" t="s">
        <v>36</v>
      </c>
      <c r="G2068" s="122">
        <f>G2066+G2052+G2044+G2034+G2029+G2024+G2018+G2005+G1992+G1977+G1961+G1947+G1931+G1789+G1763+G1753</f>
        <v>0</v>
      </c>
      <c r="H2068" s="254"/>
      <c r="I2068" s="254"/>
      <c r="J2068" s="254"/>
      <c r="K2068" s="254"/>
    </row>
    <row r="2069" spans="1:12" s="286" customFormat="1" ht="15" customHeight="1" x14ac:dyDescent="0.2">
      <c r="C2069" s="122"/>
      <c r="D2069" s="122"/>
      <c r="E2069" s="122"/>
      <c r="F2069" s="122"/>
      <c r="G2069" s="122"/>
      <c r="H2069" s="287"/>
      <c r="I2069" s="287"/>
      <c r="J2069" s="287"/>
      <c r="K2069" s="287"/>
    </row>
    <row r="2070" spans="1:12" s="120" customFormat="1" x14ac:dyDescent="0.25">
      <c r="A2070" s="288"/>
      <c r="B2070" s="257" t="s">
        <v>1044</v>
      </c>
      <c r="C2070" s="184"/>
      <c r="D2070" s="185"/>
      <c r="E2070" s="184"/>
      <c r="F2070" s="284"/>
      <c r="G2070" s="118"/>
      <c r="H2070" s="187"/>
      <c r="J2070" s="4"/>
      <c r="K2070" s="4"/>
      <c r="L2070" s="4"/>
    </row>
    <row r="2071" spans="1:12" s="120" customFormat="1" x14ac:dyDescent="0.25">
      <c r="A2071" s="288"/>
      <c r="B2071" s="329" t="s">
        <v>35</v>
      </c>
      <c r="C2071" s="329"/>
      <c r="D2071" s="329"/>
      <c r="E2071" s="329"/>
      <c r="F2071" s="289" t="s">
        <v>36</v>
      </c>
      <c r="G2071" s="118">
        <f>G179</f>
        <v>0</v>
      </c>
      <c r="H2071" s="187"/>
      <c r="K2071" s="4"/>
      <c r="L2071" s="4"/>
    </row>
    <row r="2072" spans="1:12" s="120" customFormat="1" x14ac:dyDescent="0.25">
      <c r="A2072" s="288"/>
      <c r="B2072" s="330" t="s">
        <v>227</v>
      </c>
      <c r="C2072" s="330"/>
      <c r="D2072" s="330"/>
      <c r="E2072" s="290"/>
      <c r="F2072" s="289" t="s">
        <v>36</v>
      </c>
      <c r="G2072" s="118">
        <f>G333</f>
        <v>0</v>
      </c>
      <c r="H2072" s="187"/>
      <c r="K2072" s="4"/>
      <c r="L2072" s="4"/>
    </row>
    <row r="2073" spans="1:12" s="120" customFormat="1" ht="15" customHeight="1" x14ac:dyDescent="0.25">
      <c r="A2073" s="288"/>
      <c r="B2073" s="330" t="s">
        <v>263</v>
      </c>
      <c r="C2073" s="330"/>
      <c r="D2073" s="330"/>
      <c r="E2073" s="290"/>
      <c r="F2073" s="289" t="s">
        <v>36</v>
      </c>
      <c r="G2073" s="118">
        <f>G453</f>
        <v>0</v>
      </c>
      <c r="H2073" s="187"/>
      <c r="K2073" s="4"/>
      <c r="L2073" s="4"/>
    </row>
    <row r="2074" spans="1:12" s="120" customFormat="1" ht="15" customHeight="1" x14ac:dyDescent="0.25">
      <c r="A2074" s="288"/>
      <c r="B2074" s="330" t="s">
        <v>327</v>
      </c>
      <c r="C2074" s="330"/>
      <c r="D2074" s="330"/>
      <c r="E2074" s="290"/>
      <c r="F2074" s="289" t="s">
        <v>36</v>
      </c>
      <c r="G2074" s="118">
        <f>G616</f>
        <v>0</v>
      </c>
      <c r="H2074" s="187"/>
      <c r="K2074" s="4"/>
      <c r="L2074" s="4"/>
    </row>
    <row r="2075" spans="1:12" s="120" customFormat="1" x14ac:dyDescent="0.25">
      <c r="A2075" s="288"/>
      <c r="B2075" s="330" t="s">
        <v>360</v>
      </c>
      <c r="C2075" s="330"/>
      <c r="D2075" s="330"/>
      <c r="E2075" s="290"/>
      <c r="F2075" s="289" t="s">
        <v>36</v>
      </c>
      <c r="G2075" s="118">
        <f>$G$733</f>
        <v>0</v>
      </c>
      <c r="H2075" s="187"/>
      <c r="K2075" s="4"/>
      <c r="L2075" s="4"/>
    </row>
    <row r="2076" spans="1:12" s="120" customFormat="1" ht="15" customHeight="1" x14ac:dyDescent="0.25">
      <c r="A2076" s="288"/>
      <c r="B2076" s="330" t="s">
        <v>383</v>
      </c>
      <c r="C2076" s="330"/>
      <c r="D2076" s="330"/>
      <c r="E2076" s="290"/>
      <c r="F2076" s="289" t="s">
        <v>36</v>
      </c>
      <c r="G2076" s="118">
        <f>$G$857</f>
        <v>0</v>
      </c>
      <c r="H2076" s="187"/>
      <c r="K2076" s="4"/>
      <c r="L2076" s="4"/>
    </row>
    <row r="2077" spans="1:12" s="120" customFormat="1" x14ac:dyDescent="0.25">
      <c r="A2077" s="288"/>
      <c r="B2077" s="330" t="s">
        <v>402</v>
      </c>
      <c r="C2077" s="330"/>
      <c r="D2077" s="330"/>
      <c r="E2077" s="290"/>
      <c r="F2077" s="289" t="s">
        <v>36</v>
      </c>
      <c r="G2077" s="118">
        <f>G960</f>
        <v>0</v>
      </c>
      <c r="H2077" s="187"/>
      <c r="K2077" s="4"/>
      <c r="L2077" s="4"/>
    </row>
    <row r="2078" spans="1:12" s="120" customFormat="1" x14ac:dyDescent="0.25">
      <c r="A2078" s="288"/>
      <c r="B2078" s="330" t="s">
        <v>424</v>
      </c>
      <c r="C2078" s="330"/>
      <c r="D2078" s="330"/>
      <c r="E2078" s="290"/>
      <c r="F2078" s="289" t="s">
        <v>36</v>
      </c>
      <c r="G2078" s="118">
        <f>$G$993</f>
        <v>0</v>
      </c>
      <c r="H2078" s="187"/>
      <c r="K2078" s="4"/>
      <c r="L2078" s="4"/>
    </row>
    <row r="2079" spans="1:12" s="120" customFormat="1" x14ac:dyDescent="0.25">
      <c r="A2079" s="288"/>
      <c r="B2079" s="329" t="s">
        <v>430</v>
      </c>
      <c r="C2079" s="329"/>
      <c r="D2079" s="329"/>
      <c r="E2079" s="329"/>
      <c r="F2079" s="289" t="s">
        <v>36</v>
      </c>
      <c r="G2079" s="118">
        <f>$G$1025</f>
        <v>0</v>
      </c>
      <c r="H2079" s="187"/>
      <c r="K2079" s="4"/>
      <c r="L2079" s="4"/>
    </row>
    <row r="2080" spans="1:12" s="120" customFormat="1" ht="15.75" customHeight="1" x14ac:dyDescent="0.25">
      <c r="A2080" s="288"/>
      <c r="B2080" s="329" t="s">
        <v>440</v>
      </c>
      <c r="C2080" s="329"/>
      <c r="D2080" s="329"/>
      <c r="E2080" s="329"/>
      <c r="F2080" s="289" t="s">
        <v>36</v>
      </c>
      <c r="G2080" s="118">
        <f>$G$1060</f>
        <v>0</v>
      </c>
      <c r="H2080" s="187"/>
      <c r="K2080" s="4"/>
      <c r="L2080" s="4"/>
    </row>
    <row r="2081" spans="1:13" s="120" customFormat="1" x14ac:dyDescent="0.25">
      <c r="A2081" s="288"/>
      <c r="B2081" s="329" t="s">
        <v>443</v>
      </c>
      <c r="C2081" s="329"/>
      <c r="D2081" s="329"/>
      <c r="E2081" s="329"/>
      <c r="F2081" s="289" t="s">
        <v>36</v>
      </c>
      <c r="G2081" s="118">
        <f>$G$1096</f>
        <v>0</v>
      </c>
      <c r="H2081" s="187"/>
      <c r="K2081" s="4"/>
      <c r="L2081" s="4"/>
    </row>
    <row r="2082" spans="1:13" s="120" customFormat="1" x14ac:dyDescent="0.25">
      <c r="A2082" s="288"/>
      <c r="B2082" s="329" t="s">
        <v>445</v>
      </c>
      <c r="C2082" s="329"/>
      <c r="D2082" s="329"/>
      <c r="E2082" s="329"/>
      <c r="F2082" s="289" t="s">
        <v>36</v>
      </c>
      <c r="G2082" s="118">
        <f>$G$1130</f>
        <v>0</v>
      </c>
      <c r="H2082" s="187"/>
      <c r="K2082" s="4"/>
      <c r="L2082" s="4"/>
    </row>
    <row r="2083" spans="1:13" s="120" customFormat="1" x14ac:dyDescent="0.25">
      <c r="A2083" s="288"/>
      <c r="B2083" s="329" t="s">
        <v>452</v>
      </c>
      <c r="C2083" s="329"/>
      <c r="D2083" s="329"/>
      <c r="E2083" s="329"/>
      <c r="F2083" s="289" t="s">
        <v>36</v>
      </c>
      <c r="G2083" s="118">
        <f>$G$1162</f>
        <v>0</v>
      </c>
      <c r="H2083" s="187"/>
      <c r="K2083" s="4"/>
      <c r="L2083" s="4"/>
    </row>
    <row r="2084" spans="1:13" s="120" customFormat="1" x14ac:dyDescent="0.25">
      <c r="A2084" s="288"/>
      <c r="B2084" s="330" t="s">
        <v>457</v>
      </c>
      <c r="C2084" s="330"/>
      <c r="D2084" s="330"/>
      <c r="E2084" s="290"/>
      <c r="F2084" s="289" t="s">
        <v>36</v>
      </c>
      <c r="G2084" s="118">
        <f>$G$1178</f>
        <v>0</v>
      </c>
      <c r="H2084" s="187"/>
      <c r="K2084" s="4"/>
      <c r="L2084" s="4"/>
    </row>
    <row r="2085" spans="1:13" s="120" customFormat="1" x14ac:dyDescent="0.25">
      <c r="A2085" s="288"/>
      <c r="B2085" s="330" t="s">
        <v>460</v>
      </c>
      <c r="C2085" s="330"/>
      <c r="D2085" s="330"/>
      <c r="E2085" s="290"/>
      <c r="F2085" s="289" t="s">
        <v>36</v>
      </c>
      <c r="G2085" s="118">
        <f>$G$1196</f>
        <v>0</v>
      </c>
      <c r="H2085" s="187"/>
      <c r="J2085" s="4"/>
      <c r="K2085" s="4"/>
      <c r="L2085" s="4"/>
    </row>
    <row r="2086" spans="1:13" s="120" customFormat="1" x14ac:dyDescent="0.25">
      <c r="A2086" s="182"/>
      <c r="B2086" s="329" t="s">
        <v>478</v>
      </c>
      <c r="C2086" s="329"/>
      <c r="D2086" s="329"/>
      <c r="E2086" s="329"/>
      <c r="F2086" s="289" t="s">
        <v>36</v>
      </c>
      <c r="G2086" s="60">
        <f>$G$1225</f>
        <v>0</v>
      </c>
      <c r="H2086" s="187"/>
      <c r="K2086" s="4"/>
      <c r="L2086" s="4"/>
    </row>
    <row r="2087" spans="1:13" s="120" customFormat="1" x14ac:dyDescent="0.25">
      <c r="A2087" s="182"/>
      <c r="B2087" s="329" t="s">
        <v>722</v>
      </c>
      <c r="C2087" s="329"/>
      <c r="D2087" s="329"/>
      <c r="E2087" s="329"/>
      <c r="F2087" s="212" t="s">
        <v>36</v>
      </c>
      <c r="G2087" s="60">
        <f>G1746</f>
        <v>0</v>
      </c>
      <c r="H2087" s="187"/>
      <c r="K2087" s="4"/>
      <c r="L2087" s="4"/>
    </row>
    <row r="2088" spans="1:13" s="120" customFormat="1" x14ac:dyDescent="0.25">
      <c r="B2088" s="334" t="s">
        <v>1043</v>
      </c>
      <c r="C2088" s="334"/>
      <c r="D2088" s="334"/>
      <c r="E2088" s="334"/>
      <c r="F2088" s="289" t="s">
        <v>36</v>
      </c>
      <c r="G2088" s="60">
        <f>G2068</f>
        <v>0</v>
      </c>
      <c r="H2088" s="187"/>
      <c r="J2088" s="4"/>
      <c r="K2088" s="4"/>
      <c r="L2088" s="4"/>
    </row>
    <row r="2089" spans="1:13" s="120" customFormat="1" ht="9" customHeight="1" x14ac:dyDescent="0.25">
      <c r="A2089" s="7"/>
      <c r="B2089" s="83"/>
      <c r="C2089" s="2"/>
      <c r="D2089" s="179"/>
      <c r="E2089" s="291"/>
      <c r="F2089" s="8"/>
      <c r="G2089" s="2"/>
      <c r="L2089" s="130"/>
      <c r="M2089" s="292"/>
    </row>
    <row r="2090" spans="1:13" s="120" customFormat="1" ht="12.95" customHeight="1" x14ac:dyDescent="0.25">
      <c r="A2090" s="288"/>
      <c r="B2090" s="335" t="s">
        <v>1045</v>
      </c>
      <c r="C2090" s="335"/>
      <c r="D2090" s="335"/>
      <c r="E2090" s="335"/>
      <c r="F2090" s="284" t="s">
        <v>36</v>
      </c>
      <c r="G2090" s="118">
        <f>SUM(G2071:G2088)</f>
        <v>0</v>
      </c>
      <c r="H2090" s="187"/>
      <c r="J2090" s="4"/>
      <c r="K2090" s="4"/>
      <c r="L2090" s="4"/>
    </row>
    <row r="2091" spans="1:13" s="120" customFormat="1" ht="9" customHeight="1" x14ac:dyDescent="0.25">
      <c r="A2091" s="7"/>
      <c r="B2091" s="83"/>
      <c r="C2091" s="2"/>
      <c r="D2091" s="179"/>
      <c r="E2091" s="291"/>
      <c r="F2091" s="8"/>
      <c r="G2091" s="2"/>
      <c r="L2091" s="130"/>
      <c r="M2091" s="292"/>
    </row>
    <row r="2092" spans="1:13" s="120" customFormat="1" x14ac:dyDescent="0.25">
      <c r="A2092" s="288"/>
      <c r="B2092" s="98" t="s">
        <v>1046</v>
      </c>
      <c r="C2092" s="118"/>
      <c r="D2092" s="100"/>
      <c r="E2092" s="118"/>
      <c r="F2092" s="101"/>
      <c r="G2092" s="118"/>
      <c r="H2092" s="187"/>
      <c r="J2092" s="4"/>
      <c r="K2092" s="4"/>
      <c r="L2092" s="4"/>
    </row>
    <row r="2093" spans="1:13" s="120" customFormat="1" x14ac:dyDescent="0.25">
      <c r="A2093" s="288" t="s">
        <v>160</v>
      </c>
      <c r="B2093" s="93" t="s">
        <v>1047</v>
      </c>
      <c r="C2093" s="148">
        <v>1</v>
      </c>
      <c r="D2093" s="100" t="s">
        <v>209</v>
      </c>
      <c r="E2093" s="148"/>
      <c r="F2093" s="101">
        <f>C2093*E2093</f>
        <v>0</v>
      </c>
      <c r="G2093" s="118">
        <f>SUM(F2093)</f>
        <v>0</v>
      </c>
      <c r="H2093" s="187"/>
      <c r="J2093" s="4"/>
      <c r="K2093" s="4"/>
      <c r="L2093" s="4"/>
    </row>
    <row r="2094" spans="1:13" s="120" customFormat="1" ht="9" customHeight="1" x14ac:dyDescent="0.25">
      <c r="A2094" s="7"/>
      <c r="B2094" s="83"/>
      <c r="C2094" s="2"/>
      <c r="D2094" s="179"/>
      <c r="E2094" s="291"/>
      <c r="F2094" s="8"/>
      <c r="G2094" s="2"/>
      <c r="L2094" s="130"/>
      <c r="M2094" s="292"/>
    </row>
    <row r="2095" spans="1:13" s="120" customFormat="1" ht="12.95" customHeight="1" x14ac:dyDescent="0.25">
      <c r="A2095" s="288"/>
      <c r="B2095" s="335" t="s">
        <v>1048</v>
      </c>
      <c r="C2095" s="335"/>
      <c r="D2095" s="335"/>
      <c r="E2095" s="335"/>
      <c r="F2095" s="284" t="s">
        <v>36</v>
      </c>
      <c r="G2095" s="118">
        <f>SUM(G2093)</f>
        <v>0</v>
      </c>
      <c r="H2095" s="187"/>
      <c r="J2095" s="4"/>
      <c r="K2095" s="4"/>
      <c r="L2095" s="4"/>
    </row>
    <row r="2096" spans="1:13" s="120" customFormat="1" ht="9" customHeight="1" x14ac:dyDescent="0.25">
      <c r="A2096" s="7"/>
      <c r="B2096" s="83"/>
      <c r="C2096" s="2"/>
      <c r="D2096" s="179"/>
      <c r="E2096" s="291"/>
      <c r="F2096" s="8"/>
      <c r="G2096" s="2"/>
      <c r="L2096" s="130"/>
      <c r="M2096" s="292"/>
    </row>
    <row r="2097" spans="1:17" s="120" customFormat="1" ht="12.95" customHeight="1" x14ac:dyDescent="0.25">
      <c r="A2097" s="288"/>
      <c r="B2097" s="335" t="s">
        <v>1049</v>
      </c>
      <c r="C2097" s="335"/>
      <c r="D2097" s="335"/>
      <c r="E2097" s="335"/>
      <c r="F2097" s="284" t="s">
        <v>36</v>
      </c>
      <c r="G2097" s="118">
        <f>G2090+G2095</f>
        <v>0</v>
      </c>
      <c r="H2097" s="187"/>
      <c r="J2097" s="4"/>
      <c r="K2097" s="4"/>
      <c r="L2097" s="4"/>
    </row>
    <row r="2098" spans="1:17" s="120" customFormat="1" ht="9" customHeight="1" x14ac:dyDescent="0.25">
      <c r="A2098" s="7"/>
      <c r="B2098" s="83"/>
      <c r="C2098" s="2"/>
      <c r="D2098" s="179"/>
      <c r="E2098" s="291"/>
      <c r="F2098" s="8"/>
      <c r="G2098" s="2"/>
      <c r="L2098" s="130"/>
      <c r="M2098" s="292"/>
    </row>
    <row r="2099" spans="1:17" s="120" customFormat="1" x14ac:dyDescent="0.25">
      <c r="A2099" s="7"/>
      <c r="B2099" s="273" t="s">
        <v>1050</v>
      </c>
      <c r="C2099" s="2"/>
      <c r="D2099" s="179"/>
      <c r="E2099" s="2"/>
      <c r="F2099" s="8"/>
      <c r="G2099" s="2"/>
      <c r="H2099" s="187"/>
      <c r="J2099" s="4"/>
      <c r="K2099" s="4"/>
      <c r="L2099" s="4"/>
    </row>
    <row r="2100" spans="1:17" s="120" customFormat="1" x14ac:dyDescent="0.25">
      <c r="A2100" s="7"/>
      <c r="B2100" s="333" t="s">
        <v>1051</v>
      </c>
      <c r="C2100" s="333"/>
      <c r="D2100" s="70"/>
      <c r="E2100" s="293">
        <v>0.1</v>
      </c>
      <c r="F2100" s="84"/>
      <c r="G2100" s="2">
        <f t="shared" ref="G2100:G2106" si="211">$G$2097*E2100</f>
        <v>0</v>
      </c>
      <c r="H2100" s="187"/>
      <c r="J2100" s="4"/>
      <c r="K2100" s="4"/>
      <c r="L2100" s="4"/>
    </row>
    <row r="2101" spans="1:17" s="120" customFormat="1" x14ac:dyDescent="0.25">
      <c r="A2101" s="7"/>
      <c r="B2101" s="333" t="s">
        <v>1052</v>
      </c>
      <c r="C2101" s="333"/>
      <c r="D2101" s="70"/>
      <c r="E2101" s="293">
        <v>0.1</v>
      </c>
      <c r="F2101" s="84"/>
      <c r="G2101" s="2">
        <f t="shared" si="211"/>
        <v>0</v>
      </c>
      <c r="H2101" s="187"/>
      <c r="J2101" s="4"/>
      <c r="K2101" s="4"/>
      <c r="L2101" s="4"/>
    </row>
    <row r="2102" spans="1:17" s="120" customFormat="1" x14ac:dyDescent="0.25">
      <c r="A2102" s="7"/>
      <c r="B2102" s="333" t="s">
        <v>1053</v>
      </c>
      <c r="C2102" s="333"/>
      <c r="D2102" s="70"/>
      <c r="E2102" s="293">
        <v>4.4999999999999998E-2</v>
      </c>
      <c r="F2102" s="84"/>
      <c r="G2102" s="2">
        <f t="shared" si="211"/>
        <v>0</v>
      </c>
      <c r="H2102" s="187"/>
      <c r="J2102" s="4"/>
      <c r="K2102" s="4"/>
      <c r="L2102" s="4"/>
    </row>
    <row r="2103" spans="1:17" s="120" customFormat="1" x14ac:dyDescent="0.25">
      <c r="A2103" s="7"/>
      <c r="B2103" s="333" t="s">
        <v>1054</v>
      </c>
      <c r="C2103" s="333"/>
      <c r="D2103" s="70"/>
      <c r="E2103" s="293">
        <v>0.03</v>
      </c>
      <c r="F2103" s="84"/>
      <c r="G2103" s="2">
        <f t="shared" si="211"/>
        <v>0</v>
      </c>
      <c r="H2103" s="187"/>
      <c r="J2103" s="4"/>
      <c r="K2103" s="4"/>
      <c r="L2103" s="4"/>
    </row>
    <row r="2104" spans="1:17" s="120" customFormat="1" x14ac:dyDescent="0.25">
      <c r="A2104" s="7"/>
      <c r="B2104" s="333" t="s">
        <v>1055</v>
      </c>
      <c r="C2104" s="333"/>
      <c r="D2104" s="70"/>
      <c r="E2104" s="293">
        <v>2.75E-2</v>
      </c>
      <c r="F2104" s="84"/>
      <c r="G2104" s="2">
        <f t="shared" si="211"/>
        <v>0</v>
      </c>
      <c r="H2104" s="294"/>
      <c r="I2104" s="99"/>
      <c r="J2104" s="4"/>
      <c r="K2104" s="4"/>
      <c r="L2104" s="4"/>
    </row>
    <row r="2105" spans="1:17" s="120" customFormat="1" ht="45" customHeight="1" x14ac:dyDescent="0.25">
      <c r="A2105" s="7"/>
      <c r="B2105" s="333" t="s">
        <v>1056</v>
      </c>
      <c r="C2105" s="333"/>
      <c r="D2105" s="70"/>
      <c r="E2105" s="293">
        <v>0.01</v>
      </c>
      <c r="F2105" s="84"/>
      <c r="G2105" s="2">
        <f t="shared" si="211"/>
        <v>0</v>
      </c>
      <c r="H2105" s="187"/>
      <c r="I2105" s="99"/>
      <c r="J2105" s="4"/>
      <c r="K2105" s="4"/>
      <c r="L2105" s="4"/>
      <c r="Q2105" s="295"/>
    </row>
    <row r="2106" spans="1:17" s="295" customFormat="1" x14ac:dyDescent="0.25">
      <c r="A2106" s="7"/>
      <c r="B2106" s="333" t="s">
        <v>1057</v>
      </c>
      <c r="C2106" s="333"/>
      <c r="D2106" s="70"/>
      <c r="E2106" s="293">
        <v>1E-3</v>
      </c>
      <c r="F2106" s="84"/>
      <c r="G2106" s="2">
        <f t="shared" si="211"/>
        <v>0</v>
      </c>
      <c r="H2106" s="187"/>
      <c r="J2106" s="4"/>
      <c r="K2106" s="4"/>
      <c r="L2106" s="4"/>
      <c r="Q2106" s="120"/>
    </row>
    <row r="2107" spans="1:17" s="120" customFormat="1" x14ac:dyDescent="0.25">
      <c r="A2107" s="7"/>
      <c r="B2107" s="333" t="s">
        <v>1058</v>
      </c>
      <c r="C2107" s="333"/>
      <c r="D2107" s="70"/>
      <c r="E2107" s="293">
        <v>0.18</v>
      </c>
      <c r="F2107" s="84"/>
      <c r="G2107" s="2">
        <f>G2100*E2107</f>
        <v>0</v>
      </c>
      <c r="H2107" s="187"/>
      <c r="J2107" s="4"/>
      <c r="K2107" s="4"/>
      <c r="L2107" s="4"/>
    </row>
    <row r="2108" spans="1:17" s="120" customFormat="1" ht="46.5" customHeight="1" x14ac:dyDescent="0.25">
      <c r="A2108" s="7"/>
      <c r="B2108" s="333" t="s">
        <v>1059</v>
      </c>
      <c r="C2108" s="333"/>
      <c r="D2108" s="70"/>
      <c r="E2108" s="293" t="s">
        <v>1060</v>
      </c>
      <c r="F2108" s="84"/>
      <c r="G2108" s="2"/>
      <c r="H2108" s="296"/>
      <c r="J2108" s="4"/>
      <c r="K2108" s="4"/>
      <c r="L2108" s="4"/>
    </row>
    <row r="2109" spans="1:17" s="120" customFormat="1" x14ac:dyDescent="0.25">
      <c r="A2109" s="7"/>
      <c r="B2109" s="297" t="s">
        <v>1061</v>
      </c>
      <c r="C2109" s="181"/>
      <c r="D2109" s="70"/>
      <c r="E2109" s="293" t="s">
        <v>1060</v>
      </c>
      <c r="F2109" s="84"/>
      <c r="G2109" s="2"/>
      <c r="H2109" s="296"/>
      <c r="J2109" s="4"/>
      <c r="K2109" s="4"/>
      <c r="L2109" s="4"/>
    </row>
    <row r="2110" spans="1:17" s="120" customFormat="1" x14ac:dyDescent="0.25">
      <c r="A2110" s="7"/>
      <c r="B2110" s="333" t="s">
        <v>1062</v>
      </c>
      <c r="C2110" s="333"/>
      <c r="D2110" s="70"/>
      <c r="E2110" s="293" t="s">
        <v>1060</v>
      </c>
      <c r="F2110" s="84"/>
      <c r="G2110" s="2"/>
      <c r="H2110" s="296"/>
      <c r="J2110" s="4"/>
      <c r="K2110" s="4"/>
      <c r="L2110" s="4"/>
    </row>
    <row r="2111" spans="1:17" s="120" customFormat="1" x14ac:dyDescent="0.25">
      <c r="A2111" s="7"/>
      <c r="B2111" s="335" t="s">
        <v>1063</v>
      </c>
      <c r="C2111" s="335"/>
      <c r="D2111" s="335"/>
      <c r="E2111" s="335"/>
      <c r="F2111" s="2" t="s">
        <v>36</v>
      </c>
      <c r="G2111" s="2">
        <f>SUM(G2100:G2110)</f>
        <v>0</v>
      </c>
      <c r="H2111" s="187"/>
      <c r="J2111" s="4"/>
      <c r="K2111" s="4"/>
      <c r="L2111" s="4"/>
    </row>
    <row r="2112" spans="1:17" s="120" customFormat="1" ht="12" customHeight="1" x14ac:dyDescent="0.25">
      <c r="A2112" s="7"/>
      <c r="B2112" s="83"/>
      <c r="C2112" s="2"/>
      <c r="D2112" s="179"/>
      <c r="E2112" s="291"/>
      <c r="F2112" s="8"/>
      <c r="G2112" s="2"/>
      <c r="L2112" s="130"/>
      <c r="M2112" s="292"/>
    </row>
    <row r="2113" spans="1:256" s="120" customFormat="1" x14ac:dyDescent="0.25">
      <c r="A2113" s="7"/>
      <c r="B2113" s="338" t="s">
        <v>1064</v>
      </c>
      <c r="C2113" s="338"/>
      <c r="D2113" s="338"/>
      <c r="E2113" s="338"/>
      <c r="F2113" s="2" t="s">
        <v>36</v>
      </c>
      <c r="G2113" s="2">
        <f>SUM(G2111+G2097)</f>
        <v>0</v>
      </c>
      <c r="H2113" s="187"/>
      <c r="J2113" s="298"/>
      <c r="K2113" s="4"/>
      <c r="L2113" s="4"/>
    </row>
    <row r="2114" spans="1:256" s="120" customFormat="1" x14ac:dyDescent="0.25">
      <c r="A2114" s="7"/>
      <c r="B2114" s="299"/>
      <c r="C2114" s="300"/>
      <c r="D2114" s="300"/>
      <c r="E2114" s="300"/>
      <c r="F2114" s="2"/>
      <c r="G2114" s="2"/>
      <c r="H2114" s="187"/>
      <c r="J2114" s="298"/>
      <c r="K2114" s="4"/>
      <c r="L2114" s="4"/>
    </row>
    <row r="2115" spans="1:256" s="120" customFormat="1" x14ac:dyDescent="0.25">
      <c r="A2115" s="7"/>
      <c r="B2115" s="338" t="s">
        <v>1064</v>
      </c>
      <c r="C2115" s="338"/>
      <c r="D2115" s="338"/>
      <c r="E2115" s="338"/>
      <c r="F2115" s="2" t="s">
        <v>36</v>
      </c>
      <c r="G2115" s="2">
        <f>G2113</f>
        <v>0</v>
      </c>
      <c r="J2115" s="4"/>
      <c r="K2115" s="4"/>
      <c r="L2115" s="4"/>
    </row>
    <row r="2116" spans="1:256" s="120" customFormat="1" x14ac:dyDescent="0.25">
      <c r="A2116" s="7"/>
      <c r="B2116" s="295"/>
      <c r="C2116" s="148"/>
      <c r="D2116" s="99"/>
      <c r="E2116" s="99"/>
      <c r="F2116" s="99"/>
      <c r="G2116" s="122"/>
      <c r="H2116" s="148"/>
      <c r="J2116" s="4"/>
      <c r="K2116" s="4"/>
      <c r="L2116" s="4"/>
    </row>
    <row r="2117" spans="1:256" s="120" customFormat="1" x14ac:dyDescent="0.25">
      <c r="A2117" s="7"/>
      <c r="B2117" s="299"/>
      <c r="C2117" s="300"/>
      <c r="D2117" s="300"/>
      <c r="E2117" s="300"/>
      <c r="F2117" s="2"/>
      <c r="G2117" s="2"/>
      <c r="H2117" s="187"/>
      <c r="J2117" s="4"/>
      <c r="K2117" s="4"/>
      <c r="L2117" s="4"/>
    </row>
    <row r="2118" spans="1:256" s="303" customFormat="1" x14ac:dyDescent="0.25">
      <c r="A2118" s="301"/>
      <c r="B2118" s="302" t="s">
        <v>1065</v>
      </c>
      <c r="C2118" s="75"/>
      <c r="D2118" s="26"/>
      <c r="E2118" s="283"/>
      <c r="F2118" s="112"/>
      <c r="G2118" s="25"/>
      <c r="H2118" s="187"/>
      <c r="J2118" s="304"/>
      <c r="K2118" s="304"/>
      <c r="L2118" s="304"/>
      <c r="M2118" s="304"/>
      <c r="N2118" s="304"/>
      <c r="O2118" s="304"/>
      <c r="P2118" s="304"/>
      <c r="Q2118" s="304"/>
      <c r="R2118" s="304"/>
      <c r="S2118" s="304"/>
      <c r="T2118" s="304"/>
      <c r="U2118" s="304"/>
      <c r="V2118" s="304"/>
      <c r="W2118" s="304"/>
      <c r="X2118" s="304"/>
      <c r="Y2118" s="304"/>
      <c r="Z2118" s="304"/>
      <c r="AA2118" s="304"/>
      <c r="AB2118" s="304"/>
      <c r="AC2118" s="304"/>
      <c r="AD2118" s="304"/>
      <c r="AE2118" s="304"/>
      <c r="AF2118" s="304"/>
      <c r="AG2118" s="304"/>
      <c r="AH2118" s="304"/>
      <c r="AI2118" s="304"/>
      <c r="AJ2118" s="304"/>
      <c r="AK2118" s="304"/>
      <c r="AL2118" s="304"/>
      <c r="AM2118" s="304"/>
      <c r="AN2118" s="304"/>
      <c r="AO2118" s="304"/>
      <c r="AP2118" s="304"/>
      <c r="AQ2118" s="304"/>
      <c r="AR2118" s="304"/>
      <c r="AS2118" s="304"/>
      <c r="AT2118" s="304"/>
      <c r="AU2118" s="304"/>
      <c r="AV2118" s="304"/>
      <c r="AW2118" s="304"/>
      <c r="AX2118" s="304"/>
      <c r="AY2118" s="304"/>
      <c r="AZ2118" s="304"/>
      <c r="BA2118" s="304"/>
      <c r="BB2118" s="304"/>
      <c r="BC2118" s="304"/>
      <c r="BD2118" s="304"/>
      <c r="BE2118" s="304"/>
      <c r="BF2118" s="304"/>
      <c r="BG2118" s="304"/>
      <c r="BH2118" s="304"/>
      <c r="BI2118" s="304"/>
      <c r="BJ2118" s="304"/>
      <c r="BK2118" s="304"/>
      <c r="BL2118" s="304"/>
      <c r="BM2118" s="304"/>
      <c r="BN2118" s="304"/>
      <c r="BO2118" s="304"/>
      <c r="BP2118" s="304"/>
      <c r="BQ2118" s="304"/>
      <c r="BR2118" s="304"/>
      <c r="BS2118" s="304"/>
      <c r="BT2118" s="304"/>
      <c r="BU2118" s="304"/>
      <c r="BV2118" s="304"/>
      <c r="BW2118" s="304"/>
      <c r="BX2118" s="304"/>
      <c r="BY2118" s="304"/>
      <c r="BZ2118" s="304"/>
      <c r="CA2118" s="304"/>
      <c r="CB2118" s="304"/>
      <c r="CC2118" s="304"/>
      <c r="CD2118" s="304"/>
      <c r="CE2118" s="304"/>
      <c r="CF2118" s="304"/>
      <c r="CG2118" s="304"/>
      <c r="CH2118" s="304"/>
      <c r="CI2118" s="304"/>
      <c r="CJ2118" s="304"/>
      <c r="CK2118" s="304"/>
      <c r="CL2118" s="304"/>
      <c r="CM2118" s="304"/>
      <c r="CN2118" s="304"/>
      <c r="CO2118" s="304"/>
      <c r="CP2118" s="304"/>
      <c r="CQ2118" s="304"/>
      <c r="CR2118" s="304"/>
      <c r="CS2118" s="304"/>
      <c r="CT2118" s="304"/>
      <c r="CU2118" s="304"/>
      <c r="CV2118" s="304"/>
      <c r="CW2118" s="304"/>
      <c r="CX2118" s="304"/>
      <c r="CY2118" s="304"/>
      <c r="CZ2118" s="304"/>
      <c r="DA2118" s="304"/>
      <c r="DB2118" s="304"/>
      <c r="DC2118" s="304"/>
      <c r="DD2118" s="304"/>
      <c r="DE2118" s="304"/>
      <c r="DF2118" s="304"/>
      <c r="DG2118" s="304"/>
      <c r="DH2118" s="304"/>
      <c r="DI2118" s="304"/>
      <c r="DJ2118" s="304"/>
      <c r="DK2118" s="304"/>
      <c r="DL2118" s="304"/>
      <c r="DM2118" s="304"/>
      <c r="DN2118" s="304"/>
      <c r="DO2118" s="304"/>
      <c r="DP2118" s="304"/>
      <c r="DQ2118" s="304"/>
      <c r="DR2118" s="304"/>
      <c r="DS2118" s="304"/>
      <c r="DT2118" s="304"/>
      <c r="DU2118" s="304"/>
      <c r="DV2118" s="304"/>
      <c r="DW2118" s="304"/>
      <c r="DX2118" s="304"/>
      <c r="DY2118" s="304"/>
      <c r="DZ2118" s="304"/>
      <c r="EA2118" s="304"/>
      <c r="EB2118" s="304"/>
      <c r="EC2118" s="304"/>
      <c r="ED2118" s="304"/>
      <c r="EE2118" s="304"/>
      <c r="EF2118" s="304"/>
      <c r="EG2118" s="304"/>
      <c r="EH2118" s="304"/>
      <c r="EI2118" s="304"/>
      <c r="EJ2118" s="304"/>
      <c r="EK2118" s="304"/>
      <c r="EL2118" s="304"/>
      <c r="EM2118" s="304"/>
      <c r="EN2118" s="304"/>
      <c r="EO2118" s="304"/>
      <c r="EP2118" s="304"/>
      <c r="EQ2118" s="304"/>
      <c r="ER2118" s="304"/>
      <c r="ES2118" s="304"/>
      <c r="ET2118" s="304"/>
      <c r="EU2118" s="304"/>
      <c r="EV2118" s="304"/>
      <c r="EW2118" s="304"/>
      <c r="EX2118" s="304"/>
      <c r="EY2118" s="304"/>
      <c r="EZ2118" s="304"/>
      <c r="FA2118" s="304"/>
      <c r="FB2118" s="304"/>
      <c r="FC2118" s="304"/>
      <c r="FD2118" s="304"/>
      <c r="FE2118" s="304"/>
      <c r="FF2118" s="304"/>
      <c r="FG2118" s="304"/>
      <c r="FH2118" s="304"/>
      <c r="FI2118" s="304"/>
      <c r="FJ2118" s="304"/>
      <c r="FK2118" s="304"/>
      <c r="FL2118" s="304"/>
      <c r="FM2118" s="304"/>
      <c r="FN2118" s="304"/>
      <c r="FO2118" s="304"/>
      <c r="FP2118" s="304"/>
      <c r="FQ2118" s="304"/>
      <c r="FR2118" s="304"/>
      <c r="FS2118" s="304"/>
      <c r="FT2118" s="304"/>
      <c r="FU2118" s="304"/>
      <c r="FV2118" s="304"/>
      <c r="FW2118" s="304"/>
      <c r="FX2118" s="304"/>
      <c r="FY2118" s="304"/>
      <c r="FZ2118" s="304"/>
      <c r="GA2118" s="304"/>
      <c r="GB2118" s="304"/>
      <c r="GC2118" s="304"/>
      <c r="GD2118" s="304"/>
      <c r="GE2118" s="304"/>
      <c r="GF2118" s="304"/>
      <c r="GG2118" s="304"/>
      <c r="GH2118" s="304"/>
      <c r="GI2118" s="304"/>
      <c r="GJ2118" s="304"/>
      <c r="GK2118" s="304"/>
      <c r="GL2118" s="304"/>
      <c r="GM2118" s="304"/>
      <c r="GN2118" s="304"/>
      <c r="GO2118" s="304"/>
      <c r="GP2118" s="304"/>
      <c r="GQ2118" s="304"/>
      <c r="GR2118" s="304"/>
      <c r="GS2118" s="304"/>
      <c r="GT2118" s="304"/>
      <c r="GU2118" s="304"/>
      <c r="GV2118" s="304"/>
      <c r="GW2118" s="304"/>
      <c r="GX2118" s="304"/>
      <c r="GY2118" s="304"/>
      <c r="GZ2118" s="304"/>
      <c r="HA2118" s="304"/>
      <c r="HB2118" s="304"/>
      <c r="HC2118" s="304"/>
      <c r="HD2118" s="304"/>
      <c r="HE2118" s="304"/>
      <c r="HF2118" s="304"/>
      <c r="HG2118" s="304"/>
      <c r="HH2118" s="304"/>
      <c r="HI2118" s="304"/>
      <c r="HJ2118" s="304"/>
      <c r="HK2118" s="304"/>
      <c r="HL2118" s="304"/>
      <c r="HM2118" s="304"/>
      <c r="HN2118" s="304"/>
      <c r="HO2118" s="304"/>
      <c r="HP2118" s="304"/>
      <c r="HQ2118" s="304"/>
      <c r="HR2118" s="304"/>
      <c r="HS2118" s="304"/>
      <c r="HT2118" s="304"/>
      <c r="HU2118" s="304"/>
      <c r="HV2118" s="304"/>
      <c r="HW2118" s="304"/>
      <c r="HX2118" s="304"/>
      <c r="HY2118" s="304"/>
      <c r="HZ2118" s="304"/>
      <c r="IA2118" s="304"/>
      <c r="IB2118" s="304"/>
      <c r="IC2118" s="304"/>
      <c r="ID2118" s="304"/>
      <c r="IE2118" s="304"/>
      <c r="IF2118" s="304"/>
      <c r="IG2118" s="304"/>
      <c r="IH2118" s="304"/>
      <c r="II2118" s="304"/>
      <c r="IJ2118" s="304"/>
      <c r="IK2118" s="304"/>
      <c r="IL2118" s="304"/>
      <c r="IM2118" s="304"/>
      <c r="IN2118" s="304"/>
      <c r="IO2118" s="304"/>
      <c r="IP2118" s="304"/>
      <c r="IQ2118" s="304"/>
      <c r="IR2118" s="304"/>
      <c r="IS2118" s="304"/>
      <c r="IT2118" s="304"/>
      <c r="IU2118" s="304"/>
      <c r="IV2118" s="304"/>
    </row>
    <row r="2119" spans="1:256" s="303" customFormat="1" ht="37.5" customHeight="1" x14ac:dyDescent="0.25">
      <c r="A2119" s="288" t="s">
        <v>1066</v>
      </c>
      <c r="B2119" s="336" t="s">
        <v>1067</v>
      </c>
      <c r="C2119" s="336"/>
      <c r="D2119" s="336"/>
      <c r="E2119" s="336"/>
      <c r="F2119" s="336"/>
      <c r="G2119" s="336"/>
      <c r="H2119" s="187"/>
      <c r="I2119" s="305"/>
      <c r="J2119" s="304"/>
      <c r="K2119" s="304"/>
      <c r="L2119" s="304"/>
      <c r="M2119" s="304"/>
      <c r="N2119" s="304"/>
      <c r="O2119" s="304"/>
      <c r="P2119" s="304"/>
      <c r="Q2119" s="304"/>
      <c r="R2119" s="304"/>
      <c r="S2119" s="304"/>
      <c r="T2119" s="304"/>
      <c r="U2119" s="304"/>
      <c r="V2119" s="304"/>
      <c r="W2119" s="304"/>
      <c r="X2119" s="304"/>
      <c r="Y2119" s="304"/>
      <c r="Z2119" s="304"/>
      <c r="AA2119" s="304"/>
      <c r="AB2119" s="304"/>
      <c r="AC2119" s="304"/>
      <c r="AD2119" s="304"/>
      <c r="AE2119" s="304"/>
      <c r="AF2119" s="304"/>
      <c r="AG2119" s="304"/>
      <c r="AH2119" s="304"/>
      <c r="AI2119" s="304"/>
      <c r="AJ2119" s="304"/>
      <c r="AK2119" s="304"/>
      <c r="AL2119" s="304"/>
      <c r="AM2119" s="304"/>
      <c r="AN2119" s="304"/>
      <c r="AO2119" s="304"/>
      <c r="AP2119" s="304"/>
      <c r="AQ2119" s="304"/>
      <c r="AR2119" s="304"/>
      <c r="AS2119" s="304"/>
      <c r="AT2119" s="304"/>
      <c r="AU2119" s="304"/>
      <c r="AV2119" s="304"/>
      <c r="AW2119" s="304"/>
      <c r="AX2119" s="304"/>
      <c r="AY2119" s="304"/>
      <c r="AZ2119" s="304"/>
      <c r="BA2119" s="304"/>
      <c r="BB2119" s="304"/>
      <c r="BC2119" s="304"/>
      <c r="BD2119" s="304"/>
      <c r="BE2119" s="304"/>
      <c r="BF2119" s="304"/>
      <c r="BG2119" s="304"/>
      <c r="BH2119" s="304"/>
      <c r="BI2119" s="304"/>
      <c r="BJ2119" s="304"/>
      <c r="BK2119" s="304"/>
      <c r="BL2119" s="304"/>
      <c r="BM2119" s="304"/>
      <c r="BN2119" s="304"/>
      <c r="BO2119" s="304"/>
      <c r="BP2119" s="304"/>
      <c r="BQ2119" s="304"/>
      <c r="BR2119" s="304"/>
      <c r="BS2119" s="304"/>
      <c r="BT2119" s="304"/>
      <c r="BU2119" s="304"/>
      <c r="BV2119" s="304"/>
      <c r="BW2119" s="304"/>
      <c r="BX2119" s="304"/>
      <c r="BY2119" s="304"/>
      <c r="BZ2119" s="304"/>
      <c r="CA2119" s="304"/>
      <c r="CB2119" s="304"/>
      <c r="CC2119" s="304"/>
      <c r="CD2119" s="304"/>
      <c r="CE2119" s="304"/>
      <c r="CF2119" s="304"/>
      <c r="CG2119" s="304"/>
      <c r="CH2119" s="304"/>
      <c r="CI2119" s="304"/>
      <c r="CJ2119" s="304"/>
      <c r="CK2119" s="304"/>
      <c r="CL2119" s="304"/>
      <c r="CM2119" s="304"/>
      <c r="CN2119" s="304"/>
      <c r="CO2119" s="304"/>
      <c r="CP2119" s="304"/>
      <c r="CQ2119" s="304"/>
      <c r="CR2119" s="304"/>
      <c r="CS2119" s="304"/>
      <c r="CT2119" s="304"/>
      <c r="CU2119" s="304"/>
      <c r="CV2119" s="304"/>
      <c r="CW2119" s="304"/>
      <c r="CX2119" s="304"/>
      <c r="CY2119" s="304"/>
      <c r="CZ2119" s="304"/>
      <c r="DA2119" s="304"/>
      <c r="DB2119" s="304"/>
      <c r="DC2119" s="304"/>
      <c r="DD2119" s="304"/>
      <c r="DE2119" s="304"/>
      <c r="DF2119" s="304"/>
      <c r="DG2119" s="304"/>
      <c r="DH2119" s="304"/>
      <c r="DI2119" s="304"/>
      <c r="DJ2119" s="304"/>
      <c r="DK2119" s="304"/>
      <c r="DL2119" s="304"/>
      <c r="DM2119" s="304"/>
      <c r="DN2119" s="304"/>
      <c r="DO2119" s="304"/>
      <c r="DP2119" s="304"/>
      <c r="DQ2119" s="304"/>
      <c r="DR2119" s="304"/>
      <c r="DS2119" s="304"/>
      <c r="DT2119" s="304"/>
      <c r="DU2119" s="304"/>
      <c r="DV2119" s="304"/>
      <c r="DW2119" s="304"/>
      <c r="DX2119" s="304"/>
      <c r="DY2119" s="304"/>
      <c r="DZ2119" s="304"/>
      <c r="EA2119" s="304"/>
      <c r="EB2119" s="304"/>
      <c r="EC2119" s="304"/>
      <c r="ED2119" s="304"/>
      <c r="EE2119" s="304"/>
      <c r="EF2119" s="304"/>
      <c r="EG2119" s="304"/>
      <c r="EH2119" s="304"/>
      <c r="EI2119" s="304"/>
      <c r="EJ2119" s="304"/>
      <c r="EK2119" s="304"/>
      <c r="EL2119" s="304"/>
      <c r="EM2119" s="304"/>
      <c r="EN2119" s="304"/>
      <c r="EO2119" s="304"/>
      <c r="EP2119" s="304"/>
      <c r="EQ2119" s="304"/>
      <c r="ER2119" s="304"/>
      <c r="ES2119" s="304"/>
      <c r="ET2119" s="304"/>
      <c r="EU2119" s="304"/>
      <c r="EV2119" s="304"/>
      <c r="EW2119" s="304"/>
      <c r="EX2119" s="304"/>
      <c r="EY2119" s="304"/>
      <c r="EZ2119" s="304"/>
      <c r="FA2119" s="304"/>
      <c r="FB2119" s="304"/>
      <c r="FC2119" s="304"/>
      <c r="FD2119" s="304"/>
      <c r="FE2119" s="304"/>
      <c r="FF2119" s="304"/>
      <c r="FG2119" s="304"/>
      <c r="FH2119" s="304"/>
      <c r="FI2119" s="304"/>
      <c r="FJ2119" s="304"/>
      <c r="FK2119" s="304"/>
      <c r="FL2119" s="304"/>
      <c r="FM2119" s="304"/>
      <c r="FN2119" s="304"/>
      <c r="FO2119" s="304"/>
      <c r="FP2119" s="304"/>
      <c r="FQ2119" s="304"/>
      <c r="FR2119" s="304"/>
      <c r="FS2119" s="304"/>
      <c r="FT2119" s="304"/>
      <c r="FU2119" s="304"/>
      <c r="FV2119" s="304"/>
      <c r="FW2119" s="304"/>
      <c r="FX2119" s="304"/>
      <c r="FY2119" s="304"/>
      <c r="FZ2119" s="304"/>
      <c r="GA2119" s="304"/>
      <c r="GB2119" s="304"/>
      <c r="GC2119" s="304"/>
      <c r="GD2119" s="304"/>
      <c r="GE2119" s="304"/>
      <c r="GF2119" s="304"/>
      <c r="GG2119" s="304"/>
      <c r="GH2119" s="304"/>
      <c r="GI2119" s="304"/>
      <c r="GJ2119" s="304"/>
      <c r="GK2119" s="304"/>
      <c r="GL2119" s="304"/>
      <c r="GM2119" s="304"/>
      <c r="GN2119" s="304"/>
      <c r="GO2119" s="304"/>
      <c r="GP2119" s="304"/>
      <c r="GQ2119" s="304"/>
      <c r="GR2119" s="304"/>
      <c r="GS2119" s="304"/>
      <c r="GT2119" s="304"/>
      <c r="GU2119" s="304"/>
      <c r="GV2119" s="304"/>
      <c r="GW2119" s="304"/>
      <c r="GX2119" s="304"/>
      <c r="GY2119" s="304"/>
      <c r="GZ2119" s="304"/>
      <c r="HA2119" s="304"/>
      <c r="HB2119" s="304"/>
      <c r="HC2119" s="304"/>
      <c r="HD2119" s="304"/>
      <c r="HE2119" s="304"/>
      <c r="HF2119" s="304"/>
      <c r="HG2119" s="304"/>
      <c r="HH2119" s="304"/>
      <c r="HI2119" s="304"/>
      <c r="HJ2119" s="304"/>
      <c r="HK2119" s="304"/>
      <c r="HL2119" s="304"/>
      <c r="HM2119" s="304"/>
      <c r="HN2119" s="304"/>
      <c r="HO2119" s="304"/>
      <c r="HP2119" s="304"/>
      <c r="HQ2119" s="304"/>
      <c r="HR2119" s="304"/>
      <c r="HS2119" s="304"/>
      <c r="HT2119" s="304"/>
      <c r="HU2119" s="304"/>
      <c r="HV2119" s="304"/>
      <c r="HW2119" s="304"/>
      <c r="HX2119" s="304"/>
      <c r="HY2119" s="304"/>
      <c r="HZ2119" s="304"/>
      <c r="IA2119" s="304"/>
      <c r="IB2119" s="304"/>
      <c r="IC2119" s="304"/>
      <c r="ID2119" s="304"/>
      <c r="IE2119" s="304"/>
      <c r="IF2119" s="304"/>
      <c r="IG2119" s="304"/>
      <c r="IH2119" s="304"/>
      <c r="II2119" s="304"/>
      <c r="IJ2119" s="304"/>
      <c r="IK2119" s="304"/>
      <c r="IL2119" s="304"/>
      <c r="IM2119" s="304"/>
      <c r="IN2119" s="304"/>
      <c r="IO2119" s="304"/>
      <c r="IP2119" s="304"/>
      <c r="IQ2119" s="304"/>
      <c r="IR2119" s="304"/>
      <c r="IS2119" s="304"/>
      <c r="IT2119" s="304"/>
      <c r="IU2119" s="304"/>
      <c r="IV2119" s="304"/>
    </row>
    <row r="2120" spans="1:256" s="83" customFormat="1" ht="34.5" customHeight="1" x14ac:dyDescent="0.25">
      <c r="A2120" s="306" t="s">
        <v>1068</v>
      </c>
      <c r="B2120" s="333" t="s">
        <v>1069</v>
      </c>
      <c r="C2120" s="333"/>
      <c r="D2120" s="333"/>
      <c r="E2120" s="333"/>
      <c r="F2120" s="333"/>
      <c r="G2120" s="333"/>
      <c r="H2120" s="307"/>
      <c r="I2120" s="304"/>
    </row>
    <row r="2121" spans="1:256" s="83" customFormat="1" ht="15.95" customHeight="1" x14ac:dyDescent="0.25">
      <c r="A2121" s="182" t="s">
        <v>1070</v>
      </c>
      <c r="B2121" s="336" t="s">
        <v>1071</v>
      </c>
      <c r="C2121" s="336"/>
      <c r="D2121" s="336"/>
      <c r="E2121" s="336"/>
      <c r="F2121" s="336"/>
      <c r="G2121" s="336"/>
      <c r="H2121" s="305"/>
      <c r="I2121" s="305"/>
    </row>
    <row r="2122" spans="1:256" s="83" customFormat="1" ht="30.75" customHeight="1" x14ac:dyDescent="0.25">
      <c r="A2122" s="308" t="s">
        <v>1072</v>
      </c>
      <c r="B2122" s="337" t="s">
        <v>1073</v>
      </c>
      <c r="C2122" s="337"/>
      <c r="D2122" s="337"/>
      <c r="E2122" s="337"/>
      <c r="F2122" s="337"/>
      <c r="G2122" s="337"/>
      <c r="H2122" s="305"/>
      <c r="I2122" s="304"/>
    </row>
    <row r="2123" spans="1:256" s="83" customFormat="1" ht="15.95" customHeight="1" x14ac:dyDescent="0.25">
      <c r="A2123" s="309" t="s">
        <v>1074</v>
      </c>
      <c r="B2123" s="336" t="s">
        <v>1075</v>
      </c>
      <c r="C2123" s="336"/>
      <c r="D2123" s="336"/>
      <c r="E2123" s="336"/>
      <c r="F2123" s="336"/>
      <c r="G2123" s="336"/>
      <c r="H2123" s="128"/>
    </row>
    <row r="2124" spans="1:256" s="83" customFormat="1" ht="15.95" customHeight="1" x14ac:dyDescent="0.25">
      <c r="A2124" s="309" t="s">
        <v>1076</v>
      </c>
      <c r="B2124" s="336" t="s">
        <v>1077</v>
      </c>
      <c r="C2124" s="336"/>
      <c r="D2124" s="336"/>
      <c r="E2124" s="336"/>
      <c r="F2124" s="336"/>
      <c r="G2124" s="336"/>
      <c r="H2124" s="128"/>
    </row>
    <row r="2125" spans="1:256" s="83" customFormat="1" ht="15.95" customHeight="1" x14ac:dyDescent="0.25">
      <c r="A2125" s="182"/>
      <c r="B2125" s="121"/>
      <c r="C2125" s="71"/>
      <c r="D2125" s="70"/>
      <c r="E2125" s="53"/>
      <c r="F2125" s="71"/>
      <c r="G2125" s="72"/>
      <c r="H2125" s="128"/>
    </row>
    <row r="2126" spans="1:256" x14ac:dyDescent="0.25">
      <c r="A2126" s="312"/>
      <c r="B2126" s="312"/>
      <c r="C2126" s="313"/>
      <c r="D2126" s="314"/>
      <c r="E2126" s="315"/>
      <c r="F2126" s="314"/>
      <c r="G2126" s="315"/>
      <c r="H2126" s="310"/>
      <c r="I2126" s="311"/>
      <c r="M2126" s="311"/>
      <c r="N2126" s="311"/>
      <c r="O2126" s="311"/>
      <c r="P2126" s="311"/>
      <c r="Q2126" s="311"/>
      <c r="R2126" s="311"/>
      <c r="S2126" s="311"/>
      <c r="T2126" s="311"/>
      <c r="U2126" s="311"/>
      <c r="V2126" s="311"/>
      <c r="W2126" s="311"/>
      <c r="X2126" s="311"/>
      <c r="Y2126" s="311"/>
      <c r="Z2126" s="311"/>
      <c r="AA2126" s="311"/>
      <c r="AB2126" s="311"/>
      <c r="AC2126" s="311"/>
      <c r="AD2126" s="311"/>
      <c r="AE2126" s="311"/>
      <c r="AF2126" s="311"/>
      <c r="AG2126" s="311"/>
      <c r="AH2126" s="311"/>
      <c r="AI2126" s="311"/>
      <c r="AJ2126" s="311"/>
      <c r="AK2126" s="311"/>
      <c r="AL2126" s="311"/>
      <c r="AM2126" s="311"/>
      <c r="AN2126" s="311"/>
      <c r="AO2126" s="311"/>
      <c r="AP2126" s="311"/>
      <c r="AQ2126" s="311"/>
      <c r="AR2126" s="311"/>
      <c r="AS2126" s="311"/>
      <c r="AT2126" s="311"/>
      <c r="AU2126" s="311"/>
      <c r="AV2126" s="311"/>
      <c r="AW2126" s="311"/>
      <c r="AX2126" s="311"/>
      <c r="AY2126" s="311"/>
      <c r="AZ2126" s="311"/>
      <c r="BA2126" s="311"/>
      <c r="BB2126" s="311"/>
      <c r="BC2126" s="311"/>
      <c r="BD2126" s="311"/>
      <c r="BE2126" s="311"/>
      <c r="BF2126" s="311"/>
      <c r="BG2126" s="311"/>
      <c r="BH2126" s="311"/>
      <c r="BI2126" s="311"/>
      <c r="BJ2126" s="311"/>
      <c r="BK2126" s="311"/>
      <c r="BL2126" s="311"/>
      <c r="BM2126" s="311"/>
      <c r="BN2126" s="311"/>
      <c r="BO2126" s="311"/>
      <c r="BP2126" s="311"/>
      <c r="BQ2126" s="311"/>
      <c r="BR2126" s="311"/>
      <c r="BS2126" s="311"/>
      <c r="BT2126" s="311"/>
      <c r="BU2126" s="311"/>
      <c r="BV2126" s="311"/>
      <c r="BW2126" s="311"/>
      <c r="BX2126" s="311"/>
      <c r="BY2126" s="311"/>
      <c r="BZ2126" s="311"/>
      <c r="CA2126" s="311"/>
      <c r="CB2126" s="311"/>
      <c r="CC2126" s="311"/>
      <c r="CD2126" s="311"/>
      <c r="CE2126" s="311"/>
      <c r="CF2126" s="311"/>
      <c r="CG2126" s="311"/>
      <c r="CH2126" s="311"/>
      <c r="CI2126" s="311"/>
      <c r="CJ2126" s="311"/>
      <c r="CK2126" s="311"/>
      <c r="CL2126" s="311"/>
      <c r="CM2126" s="311"/>
      <c r="CN2126" s="311"/>
      <c r="CO2126" s="311"/>
      <c r="CP2126" s="311"/>
      <c r="CQ2126" s="311"/>
      <c r="CR2126" s="311"/>
      <c r="CS2126" s="311"/>
      <c r="CT2126" s="311"/>
      <c r="CU2126" s="311"/>
      <c r="CV2126" s="311"/>
      <c r="CW2126" s="311"/>
      <c r="CX2126" s="311"/>
      <c r="CY2126" s="311"/>
      <c r="CZ2126" s="311"/>
      <c r="DA2126" s="311"/>
      <c r="DB2126" s="311"/>
      <c r="DC2126" s="311"/>
      <c r="DD2126" s="311"/>
      <c r="DE2126" s="311"/>
      <c r="DF2126" s="311"/>
      <c r="DG2126" s="311"/>
      <c r="DH2126" s="311"/>
      <c r="DI2126" s="311"/>
      <c r="DJ2126" s="311"/>
      <c r="DK2126" s="311"/>
      <c r="DL2126" s="311"/>
      <c r="DM2126" s="311"/>
      <c r="DN2126" s="311"/>
      <c r="DO2126" s="311"/>
      <c r="DP2126" s="311"/>
      <c r="DQ2126" s="311"/>
      <c r="DR2126" s="311"/>
      <c r="DS2126" s="311"/>
      <c r="DT2126" s="311"/>
      <c r="DU2126" s="311"/>
      <c r="DV2126" s="311"/>
      <c r="DW2126" s="311"/>
      <c r="DX2126" s="311"/>
      <c r="DY2126" s="311"/>
      <c r="DZ2126" s="311"/>
      <c r="EA2126" s="311"/>
      <c r="EB2126" s="311"/>
      <c r="EC2126" s="311"/>
      <c r="ED2126" s="311"/>
      <c r="EE2126" s="311"/>
      <c r="EF2126" s="311"/>
      <c r="EG2126" s="311"/>
      <c r="EH2126" s="311"/>
      <c r="EI2126" s="311"/>
      <c r="EJ2126" s="311"/>
      <c r="EK2126" s="311"/>
      <c r="EL2126" s="311"/>
      <c r="EM2126" s="311"/>
      <c r="EN2126" s="311"/>
      <c r="EO2126" s="311"/>
      <c r="EP2126" s="311"/>
      <c r="EQ2126" s="311"/>
      <c r="ER2126" s="311"/>
      <c r="ES2126" s="311"/>
      <c r="ET2126" s="311"/>
      <c r="EU2126" s="311"/>
      <c r="EV2126" s="311"/>
      <c r="EW2126" s="311"/>
      <c r="EX2126" s="311"/>
      <c r="EY2126" s="311"/>
      <c r="EZ2126" s="311"/>
      <c r="FA2126" s="311"/>
      <c r="FB2126" s="311"/>
      <c r="FC2126" s="311"/>
      <c r="FD2126" s="311"/>
      <c r="FE2126" s="311"/>
      <c r="FF2126" s="311"/>
      <c r="FG2126" s="311"/>
      <c r="FH2126" s="311"/>
      <c r="FI2126" s="311"/>
      <c r="FJ2126" s="311"/>
      <c r="FK2126" s="311"/>
      <c r="FL2126" s="311"/>
      <c r="FM2126" s="311"/>
      <c r="FN2126" s="311"/>
      <c r="FO2126" s="311"/>
      <c r="FP2126" s="311"/>
      <c r="FQ2126" s="311"/>
      <c r="FR2126" s="311"/>
      <c r="FS2126" s="311"/>
      <c r="FT2126" s="311"/>
      <c r="FU2126" s="311"/>
      <c r="FV2126" s="311"/>
      <c r="FW2126" s="311"/>
      <c r="FX2126" s="311"/>
      <c r="FY2126" s="311"/>
      <c r="FZ2126" s="311"/>
      <c r="GA2126" s="311"/>
      <c r="GB2126" s="311"/>
      <c r="GC2126" s="311"/>
    </row>
    <row r="2127" spans="1:256" x14ac:dyDescent="0.25">
      <c r="A2127" s="312"/>
      <c r="B2127" s="312"/>
      <c r="C2127" s="313"/>
      <c r="D2127" s="314"/>
      <c r="E2127" s="315"/>
      <c r="F2127" s="314"/>
      <c r="G2127" s="315"/>
      <c r="H2127" s="310"/>
      <c r="I2127" s="311"/>
      <c r="M2127" s="311"/>
      <c r="N2127" s="311"/>
      <c r="O2127" s="311"/>
      <c r="P2127" s="311"/>
      <c r="Q2127" s="311"/>
      <c r="R2127" s="311"/>
      <c r="S2127" s="311"/>
      <c r="T2127" s="311"/>
      <c r="U2127" s="311"/>
      <c r="V2127" s="311"/>
      <c r="W2127" s="311"/>
      <c r="X2127" s="311"/>
      <c r="Y2127" s="311"/>
      <c r="Z2127" s="311"/>
      <c r="AA2127" s="311"/>
      <c r="AB2127" s="311"/>
      <c r="AC2127" s="311"/>
      <c r="AD2127" s="311"/>
      <c r="AE2127" s="311"/>
      <c r="AF2127" s="311"/>
      <c r="AG2127" s="311"/>
      <c r="AH2127" s="311"/>
      <c r="AI2127" s="311"/>
      <c r="AJ2127" s="311"/>
      <c r="AK2127" s="311"/>
      <c r="AL2127" s="311"/>
      <c r="AM2127" s="311"/>
      <c r="AN2127" s="311"/>
      <c r="AO2127" s="311"/>
      <c r="AP2127" s="311"/>
      <c r="AQ2127" s="311"/>
      <c r="AR2127" s="311"/>
      <c r="AS2127" s="311"/>
      <c r="AT2127" s="311"/>
      <c r="AU2127" s="311"/>
      <c r="AV2127" s="311"/>
      <c r="AW2127" s="311"/>
      <c r="AX2127" s="311"/>
      <c r="AY2127" s="311"/>
      <c r="AZ2127" s="311"/>
      <c r="BA2127" s="311"/>
      <c r="BB2127" s="311"/>
      <c r="BC2127" s="311"/>
      <c r="BD2127" s="311"/>
      <c r="BE2127" s="311"/>
      <c r="BF2127" s="311"/>
      <c r="BG2127" s="311"/>
      <c r="BH2127" s="311"/>
      <c r="BI2127" s="311"/>
      <c r="BJ2127" s="311"/>
      <c r="BK2127" s="311"/>
      <c r="BL2127" s="311"/>
      <c r="BM2127" s="311"/>
      <c r="BN2127" s="311"/>
      <c r="BO2127" s="311"/>
      <c r="BP2127" s="311"/>
      <c r="BQ2127" s="311"/>
      <c r="BR2127" s="311"/>
      <c r="BS2127" s="311"/>
      <c r="BT2127" s="311"/>
      <c r="BU2127" s="311"/>
      <c r="BV2127" s="311"/>
      <c r="BW2127" s="311"/>
      <c r="BX2127" s="311"/>
      <c r="BY2127" s="311"/>
      <c r="BZ2127" s="311"/>
      <c r="CA2127" s="311"/>
      <c r="CB2127" s="311"/>
      <c r="CC2127" s="311"/>
      <c r="CD2127" s="311"/>
      <c r="CE2127" s="311"/>
      <c r="CF2127" s="311"/>
      <c r="CG2127" s="311"/>
      <c r="CH2127" s="311"/>
      <c r="CI2127" s="311"/>
      <c r="CJ2127" s="311"/>
      <c r="CK2127" s="311"/>
      <c r="CL2127" s="311"/>
      <c r="CM2127" s="311"/>
      <c r="CN2127" s="311"/>
      <c r="CO2127" s="311"/>
      <c r="CP2127" s="311"/>
      <c r="CQ2127" s="311"/>
      <c r="CR2127" s="311"/>
      <c r="CS2127" s="311"/>
      <c r="CT2127" s="311"/>
      <c r="CU2127" s="311"/>
      <c r="CV2127" s="311"/>
      <c r="CW2127" s="311"/>
      <c r="CX2127" s="311"/>
      <c r="CY2127" s="311"/>
      <c r="CZ2127" s="311"/>
      <c r="DA2127" s="311"/>
      <c r="DB2127" s="311"/>
      <c r="DC2127" s="311"/>
      <c r="DD2127" s="311"/>
      <c r="DE2127" s="311"/>
      <c r="DF2127" s="311"/>
      <c r="DG2127" s="311"/>
      <c r="DH2127" s="311"/>
      <c r="DI2127" s="311"/>
      <c r="DJ2127" s="311"/>
      <c r="DK2127" s="311"/>
      <c r="DL2127" s="311"/>
      <c r="DM2127" s="311"/>
      <c r="DN2127" s="311"/>
      <c r="DO2127" s="311"/>
      <c r="DP2127" s="311"/>
      <c r="DQ2127" s="311"/>
      <c r="DR2127" s="311"/>
      <c r="DS2127" s="311"/>
      <c r="DT2127" s="311"/>
      <c r="DU2127" s="311"/>
      <c r="DV2127" s="311"/>
      <c r="DW2127" s="311"/>
      <c r="DX2127" s="311"/>
      <c r="DY2127" s="311"/>
      <c r="DZ2127" s="311"/>
      <c r="EA2127" s="311"/>
      <c r="EB2127" s="311"/>
      <c r="EC2127" s="311"/>
      <c r="ED2127" s="311"/>
      <c r="EE2127" s="311"/>
      <c r="EF2127" s="311"/>
      <c r="EG2127" s="311"/>
      <c r="EH2127" s="311"/>
      <c r="EI2127" s="311"/>
      <c r="EJ2127" s="311"/>
      <c r="EK2127" s="311"/>
      <c r="EL2127" s="311"/>
      <c r="EM2127" s="311"/>
      <c r="EN2127" s="311"/>
      <c r="EO2127" s="311"/>
      <c r="EP2127" s="311"/>
      <c r="EQ2127" s="311"/>
      <c r="ER2127" s="311"/>
      <c r="ES2127" s="311"/>
      <c r="ET2127" s="311"/>
      <c r="EU2127" s="311"/>
      <c r="EV2127" s="311"/>
      <c r="EW2127" s="311"/>
      <c r="EX2127" s="311"/>
      <c r="EY2127" s="311"/>
      <c r="EZ2127" s="311"/>
      <c r="FA2127" s="311"/>
      <c r="FB2127" s="311"/>
      <c r="FC2127" s="311"/>
      <c r="FD2127" s="311"/>
      <c r="FE2127" s="311"/>
      <c r="FF2127" s="311"/>
      <c r="FG2127" s="311"/>
      <c r="FH2127" s="311"/>
      <c r="FI2127" s="311"/>
      <c r="FJ2127" s="311"/>
      <c r="FK2127" s="311"/>
      <c r="FL2127" s="311"/>
      <c r="FM2127" s="311"/>
      <c r="FN2127" s="311"/>
      <c r="FO2127" s="311"/>
      <c r="FP2127" s="311"/>
      <c r="FQ2127" s="311"/>
      <c r="FR2127" s="311"/>
      <c r="FS2127" s="311"/>
      <c r="FT2127" s="311"/>
      <c r="FU2127" s="311"/>
      <c r="FV2127" s="311"/>
      <c r="FW2127" s="311"/>
      <c r="FX2127" s="311"/>
      <c r="FY2127" s="311"/>
      <c r="FZ2127" s="311"/>
      <c r="GA2127" s="311"/>
      <c r="GB2127" s="311"/>
      <c r="GC2127" s="311"/>
    </row>
    <row r="2128" spans="1:256" x14ac:dyDescent="0.25">
      <c r="A2128" s="9"/>
      <c r="B2128" s="9"/>
      <c r="C2128" s="313"/>
      <c r="D2128" s="314"/>
      <c r="E2128" s="315"/>
      <c r="F2128" s="314"/>
      <c r="G2128" s="315"/>
      <c r="H2128" s="310"/>
      <c r="I2128" s="311"/>
      <c r="M2128" s="311"/>
      <c r="N2128" s="311"/>
      <c r="O2128" s="311"/>
      <c r="P2128" s="311"/>
      <c r="Q2128" s="311"/>
      <c r="R2128" s="311"/>
      <c r="S2128" s="311"/>
      <c r="T2128" s="311"/>
      <c r="U2128" s="311"/>
      <c r="V2128" s="311"/>
      <c r="W2128" s="311"/>
      <c r="X2128" s="311"/>
      <c r="Y2128" s="311"/>
      <c r="Z2128" s="311"/>
      <c r="AA2128" s="311"/>
      <c r="AB2128" s="311"/>
      <c r="AC2128" s="311"/>
      <c r="AD2128" s="311"/>
      <c r="AE2128" s="311"/>
      <c r="AF2128" s="311"/>
      <c r="AG2128" s="311"/>
      <c r="AH2128" s="311"/>
      <c r="AI2128" s="311"/>
      <c r="AJ2128" s="311"/>
      <c r="AK2128" s="311"/>
      <c r="AL2128" s="311"/>
      <c r="AM2128" s="311"/>
      <c r="AN2128" s="311"/>
      <c r="AO2128" s="311"/>
      <c r="AP2128" s="311"/>
      <c r="AQ2128" s="311"/>
      <c r="AR2128" s="311"/>
      <c r="AS2128" s="311"/>
      <c r="AT2128" s="311"/>
      <c r="AU2128" s="311"/>
      <c r="AV2128" s="311"/>
      <c r="AW2128" s="311"/>
      <c r="AX2128" s="311"/>
      <c r="AY2128" s="311"/>
      <c r="AZ2128" s="311"/>
      <c r="BA2128" s="311"/>
      <c r="BB2128" s="311"/>
      <c r="BC2128" s="311"/>
      <c r="BD2128" s="311"/>
      <c r="BE2128" s="311"/>
      <c r="BF2128" s="311"/>
      <c r="BG2128" s="311"/>
      <c r="BH2128" s="311"/>
      <c r="BI2128" s="311"/>
      <c r="BJ2128" s="311"/>
      <c r="BK2128" s="311"/>
      <c r="BL2128" s="311"/>
      <c r="BM2128" s="311"/>
      <c r="BN2128" s="311"/>
      <c r="BO2128" s="311"/>
      <c r="BP2128" s="311"/>
      <c r="BQ2128" s="311"/>
      <c r="BR2128" s="311"/>
      <c r="BS2128" s="311"/>
      <c r="BT2128" s="311"/>
      <c r="BU2128" s="311"/>
      <c r="BV2128" s="311"/>
      <c r="BW2128" s="311"/>
      <c r="BX2128" s="311"/>
      <c r="BY2128" s="311"/>
      <c r="BZ2128" s="311"/>
      <c r="CA2128" s="311"/>
      <c r="CB2128" s="311"/>
      <c r="CC2128" s="311"/>
      <c r="CD2128" s="311"/>
      <c r="CE2128" s="311"/>
      <c r="CF2128" s="311"/>
      <c r="CG2128" s="311"/>
      <c r="CH2128" s="311"/>
      <c r="CI2128" s="311"/>
      <c r="CJ2128" s="311"/>
      <c r="CK2128" s="311"/>
      <c r="CL2128" s="311"/>
      <c r="CM2128" s="311"/>
      <c r="CN2128" s="311"/>
      <c r="CO2128" s="311"/>
      <c r="CP2128" s="311"/>
      <c r="CQ2128" s="311"/>
      <c r="CR2128" s="311"/>
      <c r="CS2128" s="311"/>
      <c r="CT2128" s="311"/>
      <c r="CU2128" s="311"/>
      <c r="CV2128" s="311"/>
      <c r="CW2128" s="311"/>
      <c r="CX2128" s="311"/>
      <c r="CY2128" s="311"/>
      <c r="CZ2128" s="311"/>
      <c r="DA2128" s="311"/>
      <c r="DB2128" s="311"/>
      <c r="DC2128" s="311"/>
      <c r="DD2128" s="311"/>
      <c r="DE2128" s="311"/>
      <c r="DF2128" s="311"/>
      <c r="DG2128" s="311"/>
      <c r="DH2128" s="311"/>
      <c r="DI2128" s="311"/>
      <c r="DJ2128" s="311"/>
      <c r="DK2128" s="311"/>
      <c r="DL2128" s="311"/>
      <c r="DM2128" s="311"/>
      <c r="DN2128" s="311"/>
      <c r="DO2128" s="311"/>
      <c r="DP2128" s="311"/>
      <c r="DQ2128" s="311"/>
      <c r="DR2128" s="311"/>
      <c r="DS2128" s="311"/>
      <c r="DT2128" s="311"/>
      <c r="DU2128" s="311"/>
      <c r="DV2128" s="311"/>
      <c r="DW2128" s="311"/>
      <c r="DX2128" s="311"/>
      <c r="DY2128" s="311"/>
      <c r="DZ2128" s="311"/>
      <c r="EA2128" s="311"/>
      <c r="EB2128" s="311"/>
      <c r="EC2128" s="311"/>
      <c r="ED2128" s="311"/>
      <c r="EE2128" s="311"/>
      <c r="EF2128" s="311"/>
      <c r="EG2128" s="311"/>
      <c r="EH2128" s="311"/>
      <c r="EI2128" s="311"/>
      <c r="EJ2128" s="311"/>
      <c r="EK2128" s="311"/>
      <c r="EL2128" s="311"/>
      <c r="EM2128" s="311"/>
      <c r="EN2128" s="311"/>
      <c r="EO2128" s="311"/>
      <c r="EP2128" s="311"/>
      <c r="EQ2128" s="311"/>
      <c r="ER2128" s="311"/>
      <c r="ES2128" s="311"/>
      <c r="ET2128" s="311"/>
      <c r="EU2128" s="311"/>
      <c r="EV2128" s="311"/>
      <c r="EW2128" s="311"/>
      <c r="EX2128" s="311"/>
      <c r="EY2128" s="311"/>
      <c r="EZ2128" s="311"/>
      <c r="FA2128" s="311"/>
      <c r="FB2128" s="311"/>
      <c r="FC2128" s="311"/>
      <c r="FD2128" s="311"/>
      <c r="FE2128" s="311"/>
      <c r="FF2128" s="311"/>
      <c r="FG2128" s="311"/>
      <c r="FH2128" s="311"/>
      <c r="FI2128" s="311"/>
      <c r="FJ2128" s="311"/>
      <c r="FK2128" s="311"/>
      <c r="FL2128" s="311"/>
      <c r="FM2128" s="311"/>
      <c r="FN2128" s="311"/>
      <c r="FO2128" s="311"/>
      <c r="FP2128" s="311"/>
      <c r="FQ2128" s="311"/>
      <c r="FR2128" s="311"/>
      <c r="FS2128" s="311"/>
      <c r="FT2128" s="311"/>
      <c r="FU2128" s="311"/>
      <c r="FV2128" s="311"/>
      <c r="FW2128" s="311"/>
      <c r="FX2128" s="311"/>
      <c r="FY2128" s="311"/>
      <c r="FZ2128" s="311"/>
      <c r="GA2128" s="311"/>
      <c r="GB2128" s="311"/>
      <c r="GC2128" s="311"/>
    </row>
    <row r="2129" spans="1:185" x14ac:dyDescent="0.25">
      <c r="A2129" s="339" t="s">
        <v>1078</v>
      </c>
      <c r="B2129" s="339"/>
      <c r="C2129" s="316"/>
      <c r="D2129" s="157"/>
      <c r="E2129" s="317"/>
      <c r="F2129" s="318"/>
      <c r="G2129" s="317"/>
      <c r="H2129" s="310"/>
      <c r="I2129" s="311"/>
      <c r="M2129" s="311"/>
      <c r="N2129" s="311"/>
      <c r="O2129" s="311"/>
      <c r="P2129" s="311"/>
      <c r="Q2129" s="311"/>
      <c r="R2129" s="311"/>
      <c r="S2129" s="311"/>
      <c r="T2129" s="311"/>
      <c r="U2129" s="311"/>
      <c r="V2129" s="311"/>
      <c r="W2129" s="311"/>
      <c r="X2129" s="311"/>
      <c r="Y2129" s="311"/>
      <c r="Z2129" s="311"/>
      <c r="AA2129" s="311"/>
      <c r="AB2129" s="311"/>
      <c r="AC2129" s="311"/>
      <c r="AD2129" s="311"/>
      <c r="AE2129" s="311"/>
      <c r="AF2129" s="311"/>
      <c r="AG2129" s="311"/>
      <c r="AH2129" s="311"/>
      <c r="AI2129" s="311"/>
      <c r="AJ2129" s="311"/>
      <c r="AK2129" s="311"/>
      <c r="AL2129" s="311"/>
      <c r="AM2129" s="311"/>
      <c r="AN2129" s="311"/>
      <c r="AO2129" s="311"/>
      <c r="AP2129" s="311"/>
      <c r="AQ2129" s="311"/>
      <c r="AR2129" s="311"/>
      <c r="AS2129" s="311"/>
      <c r="AT2129" s="311"/>
      <c r="AU2129" s="311"/>
      <c r="AV2129" s="311"/>
      <c r="AW2129" s="311"/>
      <c r="AX2129" s="311"/>
      <c r="AY2129" s="311"/>
      <c r="AZ2129" s="311"/>
      <c r="BA2129" s="311"/>
      <c r="BB2129" s="311"/>
      <c r="BC2129" s="311"/>
      <c r="BD2129" s="311"/>
      <c r="BE2129" s="311"/>
      <c r="BF2129" s="311"/>
      <c r="BG2129" s="311"/>
      <c r="BH2129" s="311"/>
      <c r="BI2129" s="311"/>
      <c r="BJ2129" s="311"/>
      <c r="BK2129" s="311"/>
      <c r="BL2129" s="311"/>
      <c r="BM2129" s="311"/>
      <c r="BN2129" s="311"/>
      <c r="BO2129" s="311"/>
      <c r="BP2129" s="311"/>
      <c r="BQ2129" s="311"/>
      <c r="BR2129" s="311"/>
      <c r="BS2129" s="311"/>
      <c r="BT2129" s="311"/>
      <c r="BU2129" s="311"/>
      <c r="BV2129" s="311"/>
      <c r="BW2129" s="311"/>
      <c r="BX2129" s="311"/>
      <c r="BY2129" s="311"/>
      <c r="BZ2129" s="311"/>
      <c r="CA2129" s="311"/>
      <c r="CB2129" s="311"/>
      <c r="CC2129" s="311"/>
      <c r="CD2129" s="311"/>
      <c r="CE2129" s="311"/>
      <c r="CF2129" s="311"/>
      <c r="CG2129" s="311"/>
      <c r="CH2129" s="311"/>
      <c r="CI2129" s="311"/>
      <c r="CJ2129" s="311"/>
      <c r="CK2129" s="311"/>
      <c r="CL2129" s="311"/>
      <c r="CM2129" s="311"/>
      <c r="CN2129" s="311"/>
      <c r="CO2129" s="311"/>
      <c r="CP2129" s="311"/>
      <c r="CQ2129" s="311"/>
      <c r="CR2129" s="311"/>
      <c r="CS2129" s="311"/>
      <c r="CT2129" s="311"/>
      <c r="CU2129" s="311"/>
      <c r="CV2129" s="311"/>
      <c r="CW2129" s="311"/>
      <c r="CX2129" s="311"/>
      <c r="CY2129" s="311"/>
      <c r="CZ2129" s="311"/>
      <c r="DA2129" s="311"/>
      <c r="DB2129" s="311"/>
      <c r="DC2129" s="311"/>
      <c r="DD2129" s="311"/>
      <c r="DE2129" s="311"/>
      <c r="DF2129" s="311"/>
      <c r="DG2129" s="311"/>
      <c r="DH2129" s="311"/>
      <c r="DI2129" s="311"/>
      <c r="DJ2129" s="311"/>
      <c r="DK2129" s="311"/>
      <c r="DL2129" s="311"/>
      <c r="DM2129" s="311"/>
      <c r="DN2129" s="311"/>
      <c r="DO2129" s="311"/>
      <c r="DP2129" s="311"/>
      <c r="DQ2129" s="311"/>
      <c r="DR2129" s="311"/>
      <c r="DS2129" s="311"/>
      <c r="DT2129" s="311"/>
      <c r="DU2129" s="311"/>
      <c r="DV2129" s="311"/>
      <c r="DW2129" s="311"/>
      <c r="DX2129" s="311"/>
      <c r="DY2129" s="311"/>
      <c r="DZ2129" s="311"/>
      <c r="EA2129" s="311"/>
      <c r="EB2129" s="311"/>
      <c r="EC2129" s="311"/>
      <c r="ED2129" s="311"/>
      <c r="EE2129" s="311"/>
      <c r="EF2129" s="311"/>
      <c r="EG2129" s="311"/>
      <c r="EH2129" s="311"/>
      <c r="EI2129" s="311"/>
      <c r="EJ2129" s="311"/>
      <c r="EK2129" s="311"/>
      <c r="EL2129" s="311"/>
      <c r="EM2129" s="311"/>
      <c r="EN2129" s="311"/>
      <c r="EO2129" s="311"/>
      <c r="EP2129" s="311"/>
      <c r="EQ2129" s="311"/>
      <c r="ER2129" s="311"/>
      <c r="ES2129" s="311"/>
      <c r="ET2129" s="311"/>
      <c r="EU2129" s="311"/>
      <c r="EV2129" s="311"/>
      <c r="EW2129" s="311"/>
      <c r="EX2129" s="311"/>
      <c r="EY2129" s="311"/>
      <c r="EZ2129" s="311"/>
      <c r="FA2129" s="311"/>
      <c r="FB2129" s="311"/>
      <c r="FC2129" s="311"/>
      <c r="FD2129" s="311"/>
      <c r="FE2129" s="311"/>
      <c r="FF2129" s="311"/>
      <c r="FG2129" s="311"/>
      <c r="FH2129" s="311"/>
      <c r="FI2129" s="311"/>
      <c r="FJ2129" s="311"/>
      <c r="FK2129" s="311"/>
      <c r="FL2129" s="311"/>
      <c r="FM2129" s="311"/>
      <c r="FN2129" s="311"/>
      <c r="FO2129" s="311"/>
      <c r="FP2129" s="311"/>
      <c r="FQ2129" s="311"/>
      <c r="FR2129" s="311"/>
      <c r="FS2129" s="311"/>
      <c r="FT2129" s="311"/>
      <c r="FU2129" s="311"/>
      <c r="FV2129" s="311"/>
      <c r="FW2129" s="311"/>
      <c r="FX2129" s="311"/>
      <c r="FY2129" s="311"/>
      <c r="FZ2129" s="311"/>
      <c r="GA2129" s="311"/>
      <c r="GB2129" s="311"/>
      <c r="GC2129" s="311"/>
    </row>
    <row r="2130" spans="1:185" x14ac:dyDescent="0.25">
      <c r="A2130" s="319" t="s">
        <v>1079</v>
      </c>
      <c r="B2130" s="319"/>
      <c r="H2130" s="310"/>
      <c r="I2130" s="311"/>
      <c r="M2130" s="311"/>
      <c r="N2130" s="311"/>
      <c r="O2130" s="311"/>
      <c r="P2130" s="311"/>
      <c r="Q2130" s="311"/>
      <c r="R2130" s="311"/>
      <c r="S2130" s="311"/>
      <c r="T2130" s="311"/>
      <c r="U2130" s="311"/>
      <c r="V2130" s="311"/>
      <c r="W2130" s="311"/>
      <c r="X2130" s="311"/>
      <c r="Y2130" s="311"/>
      <c r="Z2130" s="311"/>
      <c r="AA2130" s="311"/>
      <c r="AB2130" s="311"/>
      <c r="AC2130" s="311"/>
      <c r="AD2130" s="311"/>
      <c r="AE2130" s="311"/>
      <c r="AF2130" s="311"/>
      <c r="AG2130" s="311"/>
      <c r="AH2130" s="311"/>
      <c r="AI2130" s="311"/>
      <c r="AJ2130" s="311"/>
      <c r="AK2130" s="311"/>
      <c r="AL2130" s="311"/>
      <c r="AM2130" s="311"/>
      <c r="AN2130" s="311"/>
      <c r="AO2130" s="311"/>
      <c r="AP2130" s="311"/>
      <c r="AQ2130" s="311"/>
      <c r="AR2130" s="311"/>
      <c r="AS2130" s="311"/>
      <c r="AT2130" s="311"/>
      <c r="AU2130" s="311"/>
      <c r="AV2130" s="311"/>
      <c r="AW2130" s="311"/>
      <c r="AX2130" s="311"/>
      <c r="AY2130" s="311"/>
      <c r="AZ2130" s="311"/>
      <c r="BA2130" s="311"/>
      <c r="BB2130" s="311"/>
      <c r="BC2130" s="311"/>
      <c r="BD2130" s="311"/>
      <c r="BE2130" s="311"/>
      <c r="BF2130" s="311"/>
      <c r="BG2130" s="311"/>
      <c r="BH2130" s="311"/>
      <c r="BI2130" s="311"/>
      <c r="BJ2130" s="311"/>
      <c r="BK2130" s="311"/>
      <c r="BL2130" s="311"/>
      <c r="BM2130" s="311"/>
      <c r="BN2130" s="311"/>
      <c r="BO2130" s="311"/>
      <c r="BP2130" s="311"/>
      <c r="BQ2130" s="311"/>
      <c r="BR2130" s="311"/>
      <c r="BS2130" s="311"/>
      <c r="BT2130" s="311"/>
      <c r="BU2130" s="311"/>
      <c r="BV2130" s="311"/>
      <c r="BW2130" s="311"/>
      <c r="BX2130" s="311"/>
      <c r="BY2130" s="311"/>
      <c r="BZ2130" s="311"/>
      <c r="CA2130" s="311"/>
      <c r="CB2130" s="311"/>
      <c r="CC2130" s="311"/>
      <c r="CD2130" s="311"/>
      <c r="CE2130" s="311"/>
      <c r="CF2130" s="311"/>
      <c r="CG2130" s="311"/>
      <c r="CH2130" s="311"/>
      <c r="CI2130" s="311"/>
      <c r="CJ2130" s="311"/>
      <c r="CK2130" s="311"/>
      <c r="CL2130" s="311"/>
      <c r="CM2130" s="311"/>
      <c r="CN2130" s="311"/>
      <c r="CO2130" s="311"/>
      <c r="CP2130" s="311"/>
      <c r="CQ2130" s="311"/>
      <c r="CR2130" s="311"/>
      <c r="CS2130" s="311"/>
      <c r="CT2130" s="311"/>
      <c r="CU2130" s="311"/>
      <c r="CV2130" s="311"/>
      <c r="CW2130" s="311"/>
      <c r="CX2130" s="311"/>
      <c r="CY2130" s="311"/>
      <c r="CZ2130" s="311"/>
      <c r="DA2130" s="311"/>
      <c r="DB2130" s="311"/>
      <c r="DC2130" s="311"/>
      <c r="DD2130" s="311"/>
      <c r="DE2130" s="311"/>
      <c r="DF2130" s="311"/>
      <c r="DG2130" s="311"/>
      <c r="DH2130" s="311"/>
      <c r="DI2130" s="311"/>
      <c r="DJ2130" s="311"/>
      <c r="DK2130" s="311"/>
      <c r="DL2130" s="311"/>
      <c r="DM2130" s="311"/>
      <c r="DN2130" s="311"/>
      <c r="DO2130" s="311"/>
      <c r="DP2130" s="311"/>
      <c r="DQ2130" s="311"/>
      <c r="DR2130" s="311"/>
      <c r="DS2130" s="311"/>
      <c r="DT2130" s="311"/>
      <c r="DU2130" s="311"/>
      <c r="DV2130" s="311"/>
      <c r="DW2130" s="311"/>
      <c r="DX2130" s="311"/>
      <c r="DY2130" s="311"/>
      <c r="DZ2130" s="311"/>
      <c r="EA2130" s="311"/>
      <c r="EB2130" s="311"/>
      <c r="EC2130" s="311"/>
      <c r="ED2130" s="311"/>
      <c r="EE2130" s="311"/>
      <c r="EF2130" s="311"/>
      <c r="EG2130" s="311"/>
      <c r="EH2130" s="311"/>
      <c r="EI2130" s="311"/>
      <c r="EJ2130" s="311"/>
      <c r="EK2130" s="311"/>
      <c r="EL2130" s="311"/>
      <c r="EM2130" s="311"/>
      <c r="EN2130" s="311"/>
      <c r="EO2130" s="311"/>
      <c r="EP2130" s="311"/>
      <c r="EQ2130" s="311"/>
      <c r="ER2130" s="311"/>
      <c r="ES2130" s="311"/>
      <c r="ET2130" s="311"/>
      <c r="EU2130" s="311"/>
      <c r="EV2130" s="311"/>
      <c r="EW2130" s="311"/>
      <c r="EX2130" s="311"/>
      <c r="EY2130" s="311"/>
      <c r="EZ2130" s="311"/>
      <c r="FA2130" s="311"/>
      <c r="FB2130" s="311"/>
      <c r="FC2130" s="311"/>
      <c r="FD2130" s="311"/>
      <c r="FE2130" s="311"/>
      <c r="FF2130" s="311"/>
      <c r="FG2130" s="311"/>
      <c r="FH2130" s="311"/>
      <c r="FI2130" s="311"/>
      <c r="FJ2130" s="311"/>
      <c r="FK2130" s="311"/>
      <c r="FL2130" s="311"/>
      <c r="FM2130" s="311"/>
      <c r="FN2130" s="311"/>
      <c r="FO2130" s="311"/>
      <c r="FP2130" s="311"/>
      <c r="FQ2130" s="311"/>
      <c r="FR2130" s="311"/>
      <c r="FS2130" s="311"/>
      <c r="FT2130" s="311"/>
      <c r="FU2130" s="311"/>
      <c r="FV2130" s="311"/>
      <c r="FW2130" s="311"/>
      <c r="FX2130" s="311"/>
      <c r="FY2130" s="311"/>
      <c r="FZ2130" s="311"/>
      <c r="GA2130" s="311"/>
      <c r="GB2130" s="311"/>
      <c r="GC2130" s="311"/>
    </row>
    <row r="2131" spans="1:185" x14ac:dyDescent="0.25">
      <c r="A2131" s="320" t="s">
        <v>1080</v>
      </c>
      <c r="B2131" s="320"/>
      <c r="H2131" s="310"/>
      <c r="I2131" s="311"/>
      <c r="M2131" s="311"/>
      <c r="N2131" s="311"/>
      <c r="O2131" s="311"/>
      <c r="P2131" s="311"/>
      <c r="Q2131" s="311"/>
      <c r="R2131" s="311"/>
      <c r="S2131" s="311"/>
      <c r="T2131" s="311"/>
      <c r="U2131" s="311"/>
      <c r="V2131" s="311"/>
      <c r="W2131" s="311"/>
      <c r="X2131" s="311"/>
      <c r="Y2131" s="311"/>
      <c r="Z2131" s="311"/>
      <c r="AA2131" s="311"/>
      <c r="AB2131" s="311"/>
      <c r="AC2131" s="311"/>
      <c r="AD2131" s="311"/>
      <c r="AE2131" s="311"/>
      <c r="AF2131" s="311"/>
      <c r="AG2131" s="311"/>
      <c r="AH2131" s="311"/>
      <c r="AI2131" s="311"/>
      <c r="AJ2131" s="311"/>
      <c r="AK2131" s="311"/>
      <c r="AL2131" s="311"/>
      <c r="AM2131" s="311"/>
      <c r="AN2131" s="311"/>
      <c r="AO2131" s="311"/>
      <c r="AP2131" s="311"/>
      <c r="AQ2131" s="311"/>
      <c r="AR2131" s="311"/>
      <c r="AS2131" s="311"/>
      <c r="AT2131" s="311"/>
      <c r="AU2131" s="311"/>
      <c r="AV2131" s="311"/>
      <c r="AW2131" s="311"/>
      <c r="AX2131" s="311"/>
      <c r="AY2131" s="311"/>
      <c r="AZ2131" s="311"/>
      <c r="BA2131" s="311"/>
      <c r="BB2131" s="311"/>
      <c r="BC2131" s="311"/>
      <c r="BD2131" s="311"/>
      <c r="BE2131" s="311"/>
      <c r="BF2131" s="311"/>
      <c r="BG2131" s="311"/>
      <c r="BH2131" s="311"/>
      <c r="BI2131" s="311"/>
      <c r="BJ2131" s="311"/>
      <c r="BK2131" s="311"/>
      <c r="BL2131" s="311"/>
      <c r="BM2131" s="311"/>
      <c r="BN2131" s="311"/>
      <c r="BO2131" s="311"/>
      <c r="BP2131" s="311"/>
      <c r="BQ2131" s="311"/>
      <c r="BR2131" s="311"/>
      <c r="BS2131" s="311"/>
      <c r="BT2131" s="311"/>
      <c r="BU2131" s="311"/>
      <c r="BV2131" s="311"/>
      <c r="BW2131" s="311"/>
      <c r="BX2131" s="311"/>
      <c r="BY2131" s="311"/>
      <c r="BZ2131" s="311"/>
      <c r="CA2131" s="311"/>
      <c r="CB2131" s="311"/>
      <c r="CC2131" s="311"/>
      <c r="CD2131" s="311"/>
      <c r="CE2131" s="311"/>
      <c r="CF2131" s="311"/>
      <c r="CG2131" s="311"/>
      <c r="CH2131" s="311"/>
      <c r="CI2131" s="311"/>
      <c r="CJ2131" s="311"/>
      <c r="CK2131" s="311"/>
      <c r="CL2131" s="311"/>
      <c r="CM2131" s="311"/>
      <c r="CN2131" s="311"/>
      <c r="CO2131" s="311"/>
      <c r="CP2131" s="311"/>
      <c r="CQ2131" s="311"/>
      <c r="CR2131" s="311"/>
      <c r="CS2131" s="311"/>
      <c r="CT2131" s="311"/>
      <c r="CU2131" s="311"/>
      <c r="CV2131" s="311"/>
      <c r="CW2131" s="311"/>
      <c r="CX2131" s="311"/>
      <c r="CY2131" s="311"/>
      <c r="CZ2131" s="311"/>
      <c r="DA2131" s="311"/>
      <c r="DB2131" s="311"/>
      <c r="DC2131" s="311"/>
      <c r="DD2131" s="311"/>
      <c r="DE2131" s="311"/>
      <c r="DF2131" s="311"/>
      <c r="DG2131" s="311"/>
      <c r="DH2131" s="311"/>
      <c r="DI2131" s="311"/>
      <c r="DJ2131" s="311"/>
      <c r="DK2131" s="311"/>
      <c r="DL2131" s="311"/>
      <c r="DM2131" s="311"/>
      <c r="DN2131" s="311"/>
      <c r="DO2131" s="311"/>
      <c r="DP2131" s="311"/>
      <c r="DQ2131" s="311"/>
      <c r="DR2131" s="311"/>
      <c r="DS2131" s="311"/>
      <c r="DT2131" s="311"/>
      <c r="DU2131" s="311"/>
      <c r="DV2131" s="311"/>
      <c r="DW2131" s="311"/>
      <c r="DX2131" s="311"/>
      <c r="DY2131" s="311"/>
      <c r="DZ2131" s="311"/>
      <c r="EA2131" s="311"/>
      <c r="EB2131" s="311"/>
      <c r="EC2131" s="311"/>
      <c r="ED2131" s="311"/>
      <c r="EE2131" s="311"/>
      <c r="EF2131" s="311"/>
      <c r="EG2131" s="311"/>
      <c r="EH2131" s="311"/>
      <c r="EI2131" s="311"/>
      <c r="EJ2131" s="311"/>
      <c r="EK2131" s="311"/>
      <c r="EL2131" s="311"/>
      <c r="EM2131" s="311"/>
      <c r="EN2131" s="311"/>
      <c r="EO2131" s="311"/>
      <c r="EP2131" s="311"/>
      <c r="EQ2131" s="311"/>
      <c r="ER2131" s="311"/>
      <c r="ES2131" s="311"/>
      <c r="ET2131" s="311"/>
      <c r="EU2131" s="311"/>
      <c r="EV2131" s="311"/>
      <c r="EW2131" s="311"/>
      <c r="EX2131" s="311"/>
      <c r="EY2131" s="311"/>
      <c r="EZ2131" s="311"/>
      <c r="FA2131" s="311"/>
      <c r="FB2131" s="311"/>
      <c r="FC2131" s="311"/>
      <c r="FD2131" s="311"/>
      <c r="FE2131" s="311"/>
      <c r="FF2131" s="311"/>
      <c r="FG2131" s="311"/>
      <c r="FH2131" s="311"/>
      <c r="FI2131" s="311"/>
      <c r="FJ2131" s="311"/>
      <c r="FK2131" s="311"/>
      <c r="FL2131" s="311"/>
      <c r="FM2131" s="311"/>
      <c r="FN2131" s="311"/>
      <c r="FO2131" s="311"/>
      <c r="FP2131" s="311"/>
      <c r="FQ2131" s="311"/>
      <c r="FR2131" s="311"/>
      <c r="FS2131" s="311"/>
      <c r="FT2131" s="311"/>
      <c r="FU2131" s="311"/>
      <c r="FV2131" s="311"/>
      <c r="FW2131" s="311"/>
      <c r="FX2131" s="311"/>
      <c r="FY2131" s="311"/>
      <c r="FZ2131" s="311"/>
      <c r="GA2131" s="311"/>
      <c r="GB2131" s="311"/>
      <c r="GC2131" s="311"/>
    </row>
    <row r="2132" spans="1:185" x14ac:dyDescent="0.25">
      <c r="H2132" s="310"/>
      <c r="I2132" s="311"/>
      <c r="M2132" s="311"/>
      <c r="N2132" s="311"/>
      <c r="O2132" s="311"/>
      <c r="P2132" s="311"/>
      <c r="Q2132" s="311"/>
      <c r="R2132" s="311"/>
      <c r="S2132" s="311"/>
      <c r="T2132" s="311"/>
      <c r="U2132" s="311"/>
      <c r="V2132" s="311"/>
      <c r="W2132" s="311"/>
      <c r="X2132" s="311"/>
      <c r="Y2132" s="311"/>
      <c r="Z2132" s="311"/>
      <c r="AA2132" s="311"/>
      <c r="AB2132" s="311"/>
      <c r="AC2132" s="311"/>
      <c r="AD2132" s="311"/>
      <c r="AE2132" s="311"/>
      <c r="AF2132" s="311"/>
      <c r="AG2132" s="311"/>
      <c r="AH2132" s="311"/>
      <c r="AI2132" s="311"/>
      <c r="AJ2132" s="311"/>
      <c r="AK2132" s="311"/>
      <c r="AL2132" s="311"/>
      <c r="AM2132" s="311"/>
      <c r="AN2132" s="311"/>
      <c r="AO2132" s="311"/>
      <c r="AP2132" s="311"/>
      <c r="AQ2132" s="311"/>
      <c r="AR2132" s="311"/>
      <c r="AS2132" s="311"/>
      <c r="AT2132" s="311"/>
      <c r="AU2132" s="311"/>
      <c r="AV2132" s="311"/>
      <c r="AW2132" s="311"/>
      <c r="AX2132" s="311"/>
      <c r="AY2132" s="311"/>
      <c r="AZ2132" s="311"/>
      <c r="BA2132" s="311"/>
      <c r="BB2132" s="311"/>
      <c r="BC2132" s="311"/>
      <c r="BD2132" s="311"/>
      <c r="BE2132" s="311"/>
      <c r="BF2132" s="311"/>
      <c r="BG2132" s="311"/>
      <c r="BH2132" s="311"/>
      <c r="BI2132" s="311"/>
      <c r="BJ2132" s="311"/>
      <c r="BK2132" s="311"/>
      <c r="BL2132" s="311"/>
      <c r="BM2132" s="311"/>
      <c r="BN2132" s="311"/>
      <c r="BO2132" s="311"/>
      <c r="BP2132" s="311"/>
      <c r="BQ2132" s="311"/>
      <c r="BR2132" s="311"/>
      <c r="BS2132" s="311"/>
      <c r="BT2132" s="311"/>
      <c r="BU2132" s="311"/>
      <c r="BV2132" s="311"/>
      <c r="BW2132" s="311"/>
      <c r="BX2132" s="311"/>
      <c r="BY2132" s="311"/>
      <c r="BZ2132" s="311"/>
      <c r="CA2132" s="311"/>
      <c r="CB2132" s="311"/>
      <c r="CC2132" s="311"/>
      <c r="CD2132" s="311"/>
      <c r="CE2132" s="311"/>
      <c r="CF2132" s="311"/>
      <c r="CG2132" s="311"/>
      <c r="CH2132" s="311"/>
      <c r="CI2132" s="311"/>
      <c r="CJ2132" s="311"/>
      <c r="CK2132" s="311"/>
      <c r="CL2132" s="311"/>
      <c r="CM2132" s="311"/>
      <c r="CN2132" s="311"/>
      <c r="CO2132" s="311"/>
      <c r="CP2132" s="311"/>
      <c r="CQ2132" s="311"/>
      <c r="CR2132" s="311"/>
      <c r="CS2132" s="311"/>
      <c r="CT2132" s="311"/>
      <c r="CU2132" s="311"/>
      <c r="CV2132" s="311"/>
      <c r="CW2132" s="311"/>
      <c r="CX2132" s="311"/>
      <c r="CY2132" s="311"/>
      <c r="CZ2132" s="311"/>
      <c r="DA2132" s="311"/>
      <c r="DB2132" s="311"/>
      <c r="DC2132" s="311"/>
      <c r="DD2132" s="311"/>
      <c r="DE2132" s="311"/>
      <c r="DF2132" s="311"/>
      <c r="DG2132" s="311"/>
      <c r="DH2132" s="311"/>
      <c r="DI2132" s="311"/>
      <c r="DJ2132" s="311"/>
      <c r="DK2132" s="311"/>
      <c r="DL2132" s="311"/>
      <c r="DM2132" s="311"/>
      <c r="DN2132" s="311"/>
      <c r="DO2132" s="311"/>
      <c r="DP2132" s="311"/>
      <c r="DQ2132" s="311"/>
      <c r="DR2132" s="311"/>
      <c r="DS2132" s="311"/>
      <c r="DT2132" s="311"/>
      <c r="DU2132" s="311"/>
      <c r="DV2132" s="311"/>
      <c r="DW2132" s="311"/>
      <c r="DX2132" s="311"/>
      <c r="DY2132" s="311"/>
      <c r="DZ2132" s="311"/>
      <c r="EA2132" s="311"/>
      <c r="EB2132" s="311"/>
      <c r="EC2132" s="311"/>
      <c r="ED2132" s="311"/>
      <c r="EE2132" s="311"/>
      <c r="EF2132" s="311"/>
      <c r="EG2132" s="311"/>
      <c r="EH2132" s="311"/>
      <c r="EI2132" s="311"/>
      <c r="EJ2132" s="311"/>
      <c r="EK2132" s="311"/>
      <c r="EL2132" s="311"/>
      <c r="EM2132" s="311"/>
      <c r="EN2132" s="311"/>
      <c r="EO2132" s="311"/>
      <c r="EP2132" s="311"/>
      <c r="EQ2132" s="311"/>
      <c r="ER2132" s="311"/>
      <c r="ES2132" s="311"/>
      <c r="ET2132" s="311"/>
      <c r="EU2132" s="311"/>
      <c r="EV2132" s="311"/>
      <c r="EW2132" s="311"/>
      <c r="EX2132" s="311"/>
      <c r="EY2132" s="311"/>
      <c r="EZ2132" s="311"/>
      <c r="FA2132" s="311"/>
      <c r="FB2132" s="311"/>
      <c r="FC2132" s="311"/>
      <c r="FD2132" s="311"/>
      <c r="FE2132" s="311"/>
      <c r="FF2132" s="311"/>
      <c r="FG2132" s="311"/>
      <c r="FH2132" s="311"/>
      <c r="FI2132" s="311"/>
      <c r="FJ2132" s="311"/>
      <c r="FK2132" s="311"/>
      <c r="FL2132" s="311"/>
      <c r="FM2132" s="311"/>
      <c r="FN2132" s="311"/>
      <c r="FO2132" s="311"/>
      <c r="FP2132" s="311"/>
      <c r="FQ2132" s="311"/>
      <c r="FR2132" s="311"/>
      <c r="FS2132" s="311"/>
      <c r="FT2132" s="311"/>
      <c r="FU2132" s="311"/>
      <c r="FV2132" s="311"/>
      <c r="FW2132" s="311"/>
      <c r="FX2132" s="311"/>
      <c r="FY2132" s="311"/>
      <c r="FZ2132" s="311"/>
      <c r="GA2132" s="311"/>
      <c r="GB2132" s="311"/>
      <c r="GC2132" s="311"/>
    </row>
    <row r="2133" spans="1:185" s="3" customFormat="1" x14ac:dyDescent="0.25">
      <c r="A2133" s="182"/>
      <c r="B2133" s="121"/>
      <c r="C2133" s="102"/>
      <c r="D2133" s="179"/>
      <c r="E2133" s="102"/>
      <c r="F2133" s="53"/>
      <c r="G2133" s="102"/>
      <c r="J2133" s="4"/>
      <c r="K2133" s="4"/>
      <c r="L2133" s="4"/>
    </row>
  </sheetData>
  <protectedRanges>
    <protectedRange sqref="E289 E408 E574 E695 E814 E926" name="Rango1_1"/>
    <protectedRange sqref="E328 E290:E295 E444:E445 E409:E415 E575:E580 E725 E696:E701 E849 E815:E820 E953:E954 E927:E932 E607:E608" name="Rango1_2"/>
    <protectedRange sqref="E300:E306 E425:E426 E590:E595 E429:E432 E705 E708:E712 E828:E829 E832:E836 E939" name="Rango1_2_1"/>
    <protectedRange sqref="C419:C422 C424 E417:E424 C425:D426 C584:C587 C589 E582:E589 C590:D591 E703:E704 C703:C704 C705:D705 C822:C827 C828:D829 E822:E827 C934:C938 E934:E938 C939:D939" name="Rango1_2_2"/>
    <protectedRange sqref="E296:E298" name="Rango1_2_1_1"/>
    <protectedRange sqref="E330:E331" name="Rango1_2_1_2"/>
    <protectedRange sqref="E2043" name="Rango16_1_1"/>
  </protectedRanges>
  <mergeCells count="109">
    <mergeCell ref="A2129:B2129"/>
    <mergeCell ref="B2119:G2119"/>
    <mergeCell ref="B2120:G2120"/>
    <mergeCell ref="B2121:G2121"/>
    <mergeCell ref="B2122:G2122"/>
    <mergeCell ref="B2123:G2123"/>
    <mergeCell ref="B2124:G2124"/>
    <mergeCell ref="B2107:C2107"/>
    <mergeCell ref="B2108:C2108"/>
    <mergeCell ref="B2110:C2110"/>
    <mergeCell ref="B2111:E2111"/>
    <mergeCell ref="B2113:E2113"/>
    <mergeCell ref="B2115:E2115"/>
    <mergeCell ref="B2101:C2101"/>
    <mergeCell ref="B2102:C2102"/>
    <mergeCell ref="B2103:C2103"/>
    <mergeCell ref="B2104:C2104"/>
    <mergeCell ref="B2105:C2105"/>
    <mergeCell ref="B2106:C2106"/>
    <mergeCell ref="B2087:E2087"/>
    <mergeCell ref="B2088:E2088"/>
    <mergeCell ref="B2090:E2090"/>
    <mergeCell ref="B2095:E2095"/>
    <mergeCell ref="B2097:E2097"/>
    <mergeCell ref="B2100:C2100"/>
    <mergeCell ref="B2081:E2081"/>
    <mergeCell ref="B2082:E2082"/>
    <mergeCell ref="B2083:E2083"/>
    <mergeCell ref="B2084:D2084"/>
    <mergeCell ref="B2085:D2085"/>
    <mergeCell ref="B2086:E2086"/>
    <mergeCell ref="B2075:D2075"/>
    <mergeCell ref="B2076:D2076"/>
    <mergeCell ref="B2077:D2077"/>
    <mergeCell ref="B2078:D2078"/>
    <mergeCell ref="B2079:E2079"/>
    <mergeCell ref="B2080:E2080"/>
    <mergeCell ref="B2066:E2066"/>
    <mergeCell ref="B2068:E2068"/>
    <mergeCell ref="B2071:E2071"/>
    <mergeCell ref="B2072:D2072"/>
    <mergeCell ref="B2073:D2073"/>
    <mergeCell ref="B2074:D2074"/>
    <mergeCell ref="B1746:E1746"/>
    <mergeCell ref="B1753:E1753"/>
    <mergeCell ref="B1947:E1947"/>
    <mergeCell ref="B1961:E1961"/>
    <mergeCell ref="B2034:E2034"/>
    <mergeCell ref="B2036:C2036"/>
    <mergeCell ref="B1686:E1686"/>
    <mergeCell ref="B1694:E1694"/>
    <mergeCell ref="B1714:E1714"/>
    <mergeCell ref="B1724:E1724"/>
    <mergeCell ref="B1742:E1742"/>
    <mergeCell ref="B1744:E1744"/>
    <mergeCell ref="B1613:E1613"/>
    <mergeCell ref="B1623:E1623"/>
    <mergeCell ref="B1638:E1638"/>
    <mergeCell ref="B1666:E1666"/>
    <mergeCell ref="B1668:E1668"/>
    <mergeCell ref="B1680:E1680"/>
    <mergeCell ref="B1548:E1548"/>
    <mergeCell ref="B1554:E1554"/>
    <mergeCell ref="B1562:E1562"/>
    <mergeCell ref="B1574:E1574"/>
    <mergeCell ref="B1582:E1582"/>
    <mergeCell ref="B1588:E1588"/>
    <mergeCell ref="B1456:E1456"/>
    <mergeCell ref="B1462:E1462"/>
    <mergeCell ref="B1470:E1470"/>
    <mergeCell ref="B1501:E1501"/>
    <mergeCell ref="B1507:E1507"/>
    <mergeCell ref="B1515:E1515"/>
    <mergeCell ref="B1365:E1365"/>
    <mergeCell ref="B1371:E1371"/>
    <mergeCell ref="B1379:E1379"/>
    <mergeCell ref="B1411:E1411"/>
    <mergeCell ref="B1417:E1417"/>
    <mergeCell ref="B1425:E1425"/>
    <mergeCell ref="B1304:E1304"/>
    <mergeCell ref="B1312:E1312"/>
    <mergeCell ref="B1318:E1318"/>
    <mergeCell ref="B1323:E1323"/>
    <mergeCell ref="B1329:E1329"/>
    <mergeCell ref="B1337:E1337"/>
    <mergeCell ref="B1130:E1130"/>
    <mergeCell ref="B1162:E1162"/>
    <mergeCell ref="B1178:E1178"/>
    <mergeCell ref="B1196:E1196"/>
    <mergeCell ref="B1225:E1225"/>
    <mergeCell ref="B1298:E1298"/>
    <mergeCell ref="B857:E857"/>
    <mergeCell ref="B960:E960"/>
    <mergeCell ref="B993:E993"/>
    <mergeCell ref="B1025:E1025"/>
    <mergeCell ref="B1060:E1060"/>
    <mergeCell ref="B1096:E1096"/>
    <mergeCell ref="B179:E179"/>
    <mergeCell ref="B180:C180"/>
    <mergeCell ref="B333:E333"/>
    <mergeCell ref="B453:E453"/>
    <mergeCell ref="B616:E616"/>
    <mergeCell ref="B733:E733"/>
    <mergeCell ref="A1:E1"/>
    <mergeCell ref="A2:C2"/>
    <mergeCell ref="A3:C3"/>
    <mergeCell ref="B4:E4"/>
    <mergeCell ref="A5:G5"/>
    <mergeCell ref="A6:G6"/>
  </mergeCells>
  <pageMargins left="0.70866141732283472" right="0.70866141732283472" top="0.55118110236220474" bottom="0.94488188976377963" header="0.31496062992125984" footer="0.74803149606299213"/>
  <pageSetup scale="73" orientation="portrait" r:id="rId1"/>
  <headerFooter>
    <oddFooter>&amp;L&amp;P/&amp;N&amp;RMercado Municipal De Higuey</oddFooter>
  </headerFooter>
  <rowBreaks count="1" manualBreakCount="1">
    <brk id="2082"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LISTADO MERCADO HIGUEY DIC 2018</vt:lpstr>
      <vt:lpstr>'LISTADO MERCADO HIGUEY DIC 2018'!Área_de_impresión</vt:lpstr>
      <vt:lpstr>'LISTADO MERCADO HIGUEY DIC 2018'!Títulos_a_imprimir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Marisol Lopez</dc:creator>
  <cp:lastModifiedBy>Eduardo Pichardo Torres</cp:lastModifiedBy>
  <dcterms:created xsi:type="dcterms:W3CDTF">2018-12-28T15:45:36Z</dcterms:created>
  <dcterms:modified xsi:type="dcterms:W3CDTF">2019-03-20T17:04:33Z</dcterms:modified>
</cp:coreProperties>
</file>